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/>
  <mc:AlternateContent xmlns:mc="http://schemas.openxmlformats.org/markup-compatibility/2006">
    <mc:Choice Requires="x15">
      <x15ac:absPath xmlns:x15ac="http://schemas.microsoft.com/office/spreadsheetml/2010/11/ac" url="I:\Compras 06 - CRISTIANE\Editais 2022\Tomada de Preços\TP 9 Banheiros\"/>
    </mc:Choice>
  </mc:AlternateContent>
  <xr:revisionPtr revIDLastSave="0" documentId="8_{D84E9901-5618-478E-8CE9-3DDDBE217374}" xr6:coauthVersionLast="47" xr6:coauthVersionMax="47" xr10:uidLastSave="{00000000-0000-0000-0000-000000000000}"/>
  <bookViews>
    <workbookView xWindow="-120" yWindow="-120" windowWidth="29040" windowHeight="15840" tabRatio="923" activeTab="3" xr2:uid="{00000000-000D-0000-FFFF-FFFF00000000}"/>
  </bookViews>
  <sheets>
    <sheet name="PLANILHA ÚNICA" sheetId="30" r:id="rId1"/>
    <sheet name="CRONOGRAMA FÍSICO-FINANCEIR (2)" sheetId="40" r:id="rId2"/>
    <sheet name="CP-SEM DESONERAÇÃO" sheetId="34" r:id="rId3"/>
    <sheet name="PLANILHA ÚNICA (20 UND.)" sheetId="39" r:id="rId4"/>
  </sheets>
  <definedNames>
    <definedName name="_xlnm.Print_Area" localSheetId="2">'CP-SEM DESONERAÇÃO'!$B$2:$J$131</definedName>
    <definedName name="_xlnm.Print_Area" localSheetId="1">'CRONOGRAMA FÍSICO-FINANCEIR (2)'!$C$1:$Q$27</definedName>
    <definedName name="_xlnm.Print_Area" localSheetId="0">'PLANILHA ÚNICA'!$A$4:$R$108</definedName>
    <definedName name="_xlnm.Print_Area" localSheetId="3">'PLANILHA ÚNICA (20 UND.)'!$A$3:$R$107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9" i="39" l="1"/>
  <c r="I19" i="39"/>
  <c r="J19" i="39"/>
  <c r="H19" i="40"/>
  <c r="T99" i="30"/>
  <c r="T98" i="30"/>
  <c r="S10" i="40"/>
  <c r="S11" i="40"/>
  <c r="S12" i="40"/>
  <c r="S13" i="40"/>
  <c r="S14" i="40"/>
  <c r="S15" i="40"/>
  <c r="S16" i="40"/>
  <c r="S17" i="40"/>
  <c r="S18" i="40"/>
  <c r="S9" i="40"/>
  <c r="N10" i="40"/>
  <c r="N11" i="40"/>
  <c r="N12" i="40"/>
  <c r="N13" i="40"/>
  <c r="N14" i="40"/>
  <c r="N15" i="40"/>
  <c r="N16" i="40"/>
  <c r="N17" i="40"/>
  <c r="N18" i="40"/>
  <c r="L10" i="40"/>
  <c r="L11" i="40"/>
  <c r="L12" i="40"/>
  <c r="L13" i="40"/>
  <c r="L14" i="40"/>
  <c r="L15" i="40"/>
  <c r="L16" i="40"/>
  <c r="L17" i="40"/>
  <c r="L18" i="40"/>
  <c r="J10" i="40"/>
  <c r="J11" i="40"/>
  <c r="J12" i="40"/>
  <c r="J13" i="40"/>
  <c r="J14" i="40"/>
  <c r="J15" i="40"/>
  <c r="J16" i="40"/>
  <c r="J17" i="40"/>
  <c r="J18" i="40"/>
  <c r="H11" i="40"/>
  <c r="H12" i="40"/>
  <c r="H13" i="40"/>
  <c r="H14" i="40"/>
  <c r="H15" i="40"/>
  <c r="H16" i="40"/>
  <c r="H17" i="40"/>
  <c r="H18" i="40"/>
  <c r="H10" i="40"/>
  <c r="N9" i="40"/>
  <c r="H9" i="40"/>
  <c r="J9" i="40"/>
  <c r="L9" i="40" s="1"/>
  <c r="P18" i="40"/>
  <c r="P17" i="40"/>
  <c r="P16" i="40"/>
  <c r="P15" i="40"/>
  <c r="P14" i="40"/>
  <c r="P13" i="40"/>
  <c r="P12" i="40"/>
  <c r="P11" i="40"/>
  <c r="P10" i="40"/>
  <c r="P9" i="40"/>
  <c r="O42" i="39"/>
  <c r="N42" i="39"/>
  <c r="O42" i="30"/>
  <c r="N42" i="30"/>
  <c r="J124" i="34"/>
  <c r="J123" i="34"/>
  <c r="I122" i="34"/>
  <c r="I121" i="34"/>
  <c r="I120" i="34"/>
  <c r="K121" i="34"/>
  <c r="O96" i="39"/>
  <c r="N96" i="39"/>
  <c r="J96" i="39"/>
  <c r="I96" i="39"/>
  <c r="P95" i="39"/>
  <c r="R95" i="39" s="1"/>
  <c r="P94" i="39"/>
  <c r="R94" i="39" s="1"/>
  <c r="P93" i="39"/>
  <c r="R93" i="39" s="1"/>
  <c r="P92" i="39"/>
  <c r="R92" i="39" s="1"/>
  <c r="P91" i="39"/>
  <c r="R91" i="39" s="1"/>
  <c r="P89" i="39"/>
  <c r="R89" i="39" s="1"/>
  <c r="P88" i="39"/>
  <c r="R88" i="39" s="1"/>
  <c r="P87" i="39"/>
  <c r="R87" i="39" s="1"/>
  <c r="P86" i="39"/>
  <c r="R86" i="39" s="1"/>
  <c r="P85" i="39"/>
  <c r="R85" i="39" s="1"/>
  <c r="P84" i="39"/>
  <c r="R84" i="39" s="1"/>
  <c r="P83" i="39"/>
  <c r="R83" i="39" s="1"/>
  <c r="P82" i="39"/>
  <c r="R82" i="39" s="1"/>
  <c r="P81" i="39"/>
  <c r="R81" i="39" s="1"/>
  <c r="P79" i="39"/>
  <c r="R79" i="39" s="1"/>
  <c r="P78" i="39"/>
  <c r="R78" i="39" s="1"/>
  <c r="P77" i="39"/>
  <c r="R77" i="39" s="1"/>
  <c r="P76" i="39"/>
  <c r="R76" i="39" s="1"/>
  <c r="P75" i="39"/>
  <c r="R75" i="39" s="1"/>
  <c r="P74" i="39"/>
  <c r="R74" i="39" s="1"/>
  <c r="P73" i="39"/>
  <c r="R73" i="39" s="1"/>
  <c r="P72" i="39"/>
  <c r="R72" i="39" s="1"/>
  <c r="P71" i="39"/>
  <c r="R71" i="39" s="1"/>
  <c r="P70" i="39"/>
  <c r="R70" i="39" s="1"/>
  <c r="O67" i="39"/>
  <c r="N67" i="39"/>
  <c r="J67" i="39"/>
  <c r="I67" i="39"/>
  <c r="P66" i="39"/>
  <c r="R66" i="39" s="1"/>
  <c r="P65" i="39"/>
  <c r="R65" i="39" s="1"/>
  <c r="P64" i="39"/>
  <c r="R64" i="39" s="1"/>
  <c r="P63" i="39"/>
  <c r="R63" i="39" s="1"/>
  <c r="P62" i="39"/>
  <c r="R62" i="39" s="1"/>
  <c r="P61" i="39"/>
  <c r="R61" i="39" s="1"/>
  <c r="P60" i="39"/>
  <c r="R60" i="39" s="1"/>
  <c r="P59" i="39"/>
  <c r="R59" i="39" s="1"/>
  <c r="P58" i="39"/>
  <c r="R58" i="39" s="1"/>
  <c r="P57" i="39"/>
  <c r="R57" i="39" s="1"/>
  <c r="O55" i="39"/>
  <c r="N55" i="39"/>
  <c r="J55" i="39"/>
  <c r="I55" i="39"/>
  <c r="P54" i="39"/>
  <c r="R54" i="39" s="1"/>
  <c r="P53" i="39"/>
  <c r="R53" i="39" s="1"/>
  <c r="P52" i="39"/>
  <c r="R52" i="39" s="1"/>
  <c r="O50" i="39"/>
  <c r="N50" i="39"/>
  <c r="J50" i="39"/>
  <c r="I50" i="39"/>
  <c r="P49" i="39"/>
  <c r="R49" i="39" s="1"/>
  <c r="P48" i="39"/>
  <c r="R48" i="39" s="1"/>
  <c r="P47" i="39"/>
  <c r="R47" i="39" s="1"/>
  <c r="P46" i="39"/>
  <c r="R46" i="39" s="1"/>
  <c r="O44" i="39"/>
  <c r="N44" i="39"/>
  <c r="J44" i="39"/>
  <c r="I44" i="39"/>
  <c r="P43" i="39"/>
  <c r="R43" i="39" s="1"/>
  <c r="O40" i="39"/>
  <c r="N40" i="39"/>
  <c r="J40" i="39"/>
  <c r="I40" i="39"/>
  <c r="P39" i="39"/>
  <c r="R39" i="39" s="1"/>
  <c r="P38" i="39"/>
  <c r="R38" i="39" s="1"/>
  <c r="P37" i="39"/>
  <c r="R37" i="39" s="1"/>
  <c r="O35" i="39"/>
  <c r="N35" i="39"/>
  <c r="J35" i="39"/>
  <c r="I35" i="39"/>
  <c r="P34" i="39"/>
  <c r="R34" i="39" s="1"/>
  <c r="P33" i="39"/>
  <c r="R33" i="39" s="1"/>
  <c r="P32" i="39"/>
  <c r="R32" i="39" s="1"/>
  <c r="O30" i="39"/>
  <c r="N30" i="39"/>
  <c r="J30" i="39"/>
  <c r="I30" i="39"/>
  <c r="P29" i="39"/>
  <c r="R29" i="39" s="1"/>
  <c r="R30" i="39" s="1"/>
  <c r="O27" i="39"/>
  <c r="N27" i="39"/>
  <c r="J27" i="39"/>
  <c r="I27" i="39"/>
  <c r="P26" i="39"/>
  <c r="R26" i="39" s="1"/>
  <c r="P25" i="39"/>
  <c r="R25" i="39" s="1"/>
  <c r="P24" i="39"/>
  <c r="R24" i="39" s="1"/>
  <c r="P23" i="39"/>
  <c r="R23" i="39" s="1"/>
  <c r="P22" i="39"/>
  <c r="R22" i="39" s="1"/>
  <c r="P21" i="39"/>
  <c r="R21" i="39" s="1"/>
  <c r="O19" i="39"/>
  <c r="N19" i="39"/>
  <c r="P18" i="39"/>
  <c r="R18" i="39" s="1"/>
  <c r="P17" i="39"/>
  <c r="R17" i="39" s="1"/>
  <c r="P16" i="39"/>
  <c r="K19" i="39" l="1"/>
  <c r="N19" i="40"/>
  <c r="P19" i="40"/>
  <c r="P42" i="39"/>
  <c r="R42" i="39" s="1"/>
  <c r="R44" i="39" s="1"/>
  <c r="M44" i="39"/>
  <c r="J131" i="34"/>
  <c r="I131" i="34"/>
  <c r="M55" i="39"/>
  <c r="R55" i="39"/>
  <c r="M50" i="39"/>
  <c r="R50" i="39"/>
  <c r="M35" i="39"/>
  <c r="R35" i="39"/>
  <c r="M27" i="39"/>
  <c r="K27" i="39"/>
  <c r="M30" i="39"/>
  <c r="K30" i="39"/>
  <c r="M40" i="39"/>
  <c r="M67" i="39"/>
  <c r="R16" i="39"/>
  <c r="R19" i="39" s="1"/>
  <c r="P19" i="39"/>
  <c r="R27" i="39"/>
  <c r="R40" i="39"/>
  <c r="R67" i="39"/>
  <c r="M96" i="39"/>
  <c r="R96" i="39"/>
  <c r="P35" i="39"/>
  <c r="K40" i="39"/>
  <c r="K50" i="39"/>
  <c r="P50" i="39"/>
  <c r="K55" i="39"/>
  <c r="P55" i="39"/>
  <c r="K67" i="39"/>
  <c r="P67" i="39"/>
  <c r="K96" i="39"/>
  <c r="P96" i="39"/>
  <c r="P27" i="39"/>
  <c r="P30" i="39"/>
  <c r="K35" i="39"/>
  <c r="P40" i="39"/>
  <c r="P88" i="30"/>
  <c r="R88" i="30" s="1"/>
  <c r="P94" i="30"/>
  <c r="R94" i="30" s="1"/>
  <c r="J19" i="40" l="1"/>
  <c r="L19" i="40" s="1"/>
  <c r="P44" i="39"/>
  <c r="K44" i="39"/>
  <c r="M98" i="39"/>
  <c r="R98" i="39"/>
  <c r="J111" i="34" l="1"/>
  <c r="J110" i="34"/>
  <c r="I109" i="34"/>
  <c r="I108" i="34"/>
  <c r="I107" i="34"/>
  <c r="I106" i="34"/>
  <c r="I105" i="34"/>
  <c r="I104" i="34"/>
  <c r="I103" i="34"/>
  <c r="I102" i="34"/>
  <c r="I101" i="34"/>
  <c r="I91" i="34"/>
  <c r="G90" i="34"/>
  <c r="I90" i="34" s="1"/>
  <c r="I89" i="34"/>
  <c r="I88" i="34"/>
  <c r="J87" i="34"/>
  <c r="J86" i="34"/>
  <c r="J93" i="34" s="1"/>
  <c r="I85" i="34"/>
  <c r="I84" i="34"/>
  <c r="I83" i="34"/>
  <c r="I74" i="34"/>
  <c r="I73" i="34"/>
  <c r="I72" i="34"/>
  <c r="I71" i="34"/>
  <c r="J70" i="34"/>
  <c r="J69" i="34"/>
  <c r="I68" i="34"/>
  <c r="I67" i="34"/>
  <c r="I66" i="34"/>
  <c r="J76" i="34" l="1"/>
  <c r="J112" i="34"/>
  <c r="I112" i="34"/>
  <c r="I93" i="34"/>
  <c r="I76" i="34"/>
  <c r="I50" i="34"/>
  <c r="I57" i="34" l="1"/>
  <c r="I56" i="34"/>
  <c r="I55" i="34"/>
  <c r="J54" i="34"/>
  <c r="J53" i="34"/>
  <c r="I52" i="34"/>
  <c r="I51" i="34"/>
  <c r="I49" i="34"/>
  <c r="I23" i="34"/>
  <c r="J22" i="34"/>
  <c r="J21" i="34"/>
  <c r="I20" i="34"/>
  <c r="I59" i="34" l="1"/>
  <c r="J59" i="34"/>
  <c r="I24" i="34"/>
  <c r="J24" i="34"/>
  <c r="I36" i="34"/>
  <c r="I35" i="34"/>
  <c r="J34" i="34"/>
  <c r="J33" i="34"/>
  <c r="I32" i="34"/>
  <c r="J13" i="34"/>
  <c r="I13" i="34"/>
  <c r="I12" i="34"/>
  <c r="J12" i="34" s="1"/>
  <c r="I11" i="34"/>
  <c r="J11" i="34" s="1"/>
  <c r="I10" i="34"/>
  <c r="I9" i="34"/>
  <c r="I8" i="34"/>
  <c r="I7" i="34"/>
  <c r="U4" i="34"/>
  <c r="U5" i="34" s="1"/>
  <c r="P2" i="34"/>
  <c r="J37" i="34" l="1"/>
  <c r="I37" i="34"/>
  <c r="J14" i="34"/>
  <c r="I14" i="34"/>
  <c r="P87" i="30" l="1"/>
  <c r="R87" i="30" s="1"/>
  <c r="O96" i="30" l="1"/>
  <c r="N96" i="30"/>
  <c r="P89" i="30"/>
  <c r="R89" i="30" s="1"/>
  <c r="O67" i="30" l="1"/>
  <c r="N67" i="30"/>
  <c r="O55" i="30"/>
  <c r="N55" i="30"/>
  <c r="O50" i="30"/>
  <c r="N50" i="30"/>
  <c r="O44" i="30"/>
  <c r="N44" i="30"/>
  <c r="O40" i="30"/>
  <c r="N40" i="30"/>
  <c r="O35" i="30"/>
  <c r="N35" i="30"/>
  <c r="O30" i="30"/>
  <c r="N30" i="30"/>
  <c r="O27" i="30"/>
  <c r="N27" i="30"/>
  <c r="O19" i="30"/>
  <c r="N19" i="30"/>
  <c r="P92" i="30"/>
  <c r="R92" i="30" s="1"/>
  <c r="P93" i="30"/>
  <c r="R93" i="30" s="1"/>
  <c r="P95" i="30"/>
  <c r="R95" i="30" s="1"/>
  <c r="P91" i="30"/>
  <c r="P82" i="30"/>
  <c r="R82" i="30" s="1"/>
  <c r="P83" i="30"/>
  <c r="R83" i="30" s="1"/>
  <c r="P84" i="30"/>
  <c r="R84" i="30" s="1"/>
  <c r="P85" i="30"/>
  <c r="R85" i="30" s="1"/>
  <c r="P86" i="30"/>
  <c r="R86" i="30" s="1"/>
  <c r="P81" i="30"/>
  <c r="R81" i="30" s="1"/>
  <c r="P79" i="30"/>
  <c r="R79" i="30" s="1"/>
  <c r="P71" i="30"/>
  <c r="R71" i="30" s="1"/>
  <c r="P72" i="30"/>
  <c r="R72" i="30" s="1"/>
  <c r="P73" i="30"/>
  <c r="R73" i="30" s="1"/>
  <c r="P74" i="30"/>
  <c r="R74" i="30" s="1"/>
  <c r="P75" i="30"/>
  <c r="R75" i="30" s="1"/>
  <c r="P76" i="30"/>
  <c r="R76" i="30" s="1"/>
  <c r="P77" i="30"/>
  <c r="R77" i="30" s="1"/>
  <c r="P78" i="30"/>
  <c r="R78" i="30" s="1"/>
  <c r="P70" i="30"/>
  <c r="R70" i="30" s="1"/>
  <c r="P58" i="30"/>
  <c r="R58" i="30" s="1"/>
  <c r="P59" i="30"/>
  <c r="R59" i="30" s="1"/>
  <c r="P60" i="30"/>
  <c r="R60" i="30" s="1"/>
  <c r="P61" i="30"/>
  <c r="R61" i="30" s="1"/>
  <c r="P62" i="30"/>
  <c r="R62" i="30" s="1"/>
  <c r="P63" i="30"/>
  <c r="R63" i="30" s="1"/>
  <c r="P64" i="30"/>
  <c r="R64" i="30" s="1"/>
  <c r="P65" i="30"/>
  <c r="R65" i="30" s="1"/>
  <c r="P66" i="30"/>
  <c r="R66" i="30" s="1"/>
  <c r="P57" i="30"/>
  <c r="P53" i="30"/>
  <c r="R53" i="30" s="1"/>
  <c r="P54" i="30"/>
  <c r="R54" i="30" s="1"/>
  <c r="P52" i="30"/>
  <c r="R52" i="30" s="1"/>
  <c r="P47" i="30"/>
  <c r="R47" i="30" s="1"/>
  <c r="P48" i="30"/>
  <c r="R48" i="30" s="1"/>
  <c r="P49" i="30"/>
  <c r="R49" i="30" s="1"/>
  <c r="P46" i="30"/>
  <c r="R46" i="30" s="1"/>
  <c r="P43" i="30"/>
  <c r="R43" i="30" s="1"/>
  <c r="P42" i="30"/>
  <c r="P38" i="30"/>
  <c r="P39" i="30"/>
  <c r="R39" i="30" s="1"/>
  <c r="P37" i="30"/>
  <c r="R37" i="30" s="1"/>
  <c r="P33" i="30"/>
  <c r="P34" i="30"/>
  <c r="R34" i="30" s="1"/>
  <c r="P32" i="30"/>
  <c r="R32" i="30" s="1"/>
  <c r="P29" i="30"/>
  <c r="P30" i="30" s="1"/>
  <c r="P22" i="30"/>
  <c r="R22" i="30" s="1"/>
  <c r="P23" i="30"/>
  <c r="R23" i="30" s="1"/>
  <c r="P24" i="30"/>
  <c r="R24" i="30" s="1"/>
  <c r="P25" i="30"/>
  <c r="R25" i="30" s="1"/>
  <c r="P26" i="30"/>
  <c r="R26" i="30" s="1"/>
  <c r="P21" i="30"/>
  <c r="R21" i="30" s="1"/>
  <c r="P17" i="30"/>
  <c r="R17" i="30" s="1"/>
  <c r="P18" i="30"/>
  <c r="R18" i="30" s="1"/>
  <c r="P16" i="30"/>
  <c r="R16" i="30" s="1"/>
  <c r="P44" i="30" l="1"/>
  <c r="R91" i="30"/>
  <c r="R96" i="30" s="1"/>
  <c r="P96" i="30"/>
  <c r="P40" i="30"/>
  <c r="P67" i="30"/>
  <c r="R38" i="30"/>
  <c r="R40" i="30" s="1"/>
  <c r="R19" i="30"/>
  <c r="P35" i="30"/>
  <c r="R29" i="30"/>
  <c r="R30" i="30" s="1"/>
  <c r="R57" i="30"/>
  <c r="R67" i="30" s="1"/>
  <c r="R42" i="30"/>
  <c r="R44" i="30" s="1"/>
  <c r="R55" i="30"/>
  <c r="R27" i="30"/>
  <c r="R50" i="30"/>
  <c r="P27" i="30"/>
  <c r="P55" i="30"/>
  <c r="R33" i="30"/>
  <c r="R35" i="30" s="1"/>
  <c r="P19" i="30"/>
  <c r="P50" i="30"/>
  <c r="J67" i="30"/>
  <c r="I67" i="30"/>
  <c r="J55" i="30"/>
  <c r="I55" i="30"/>
  <c r="J50" i="30"/>
  <c r="I50" i="30"/>
  <c r="J44" i="30"/>
  <c r="I44" i="30"/>
  <c r="J40" i="30"/>
  <c r="I40" i="30"/>
  <c r="J35" i="30"/>
  <c r="I35" i="30"/>
  <c r="J30" i="30"/>
  <c r="I30" i="30"/>
  <c r="J27" i="30"/>
  <c r="I27" i="30"/>
  <c r="R98" i="30" l="1"/>
  <c r="J96" i="30" l="1"/>
  <c r="I96" i="30" l="1"/>
  <c r="K30" i="30"/>
  <c r="M30" i="30"/>
  <c r="K67" i="30"/>
  <c r="M67" i="30"/>
  <c r="M35" i="30"/>
  <c r="K35" i="30"/>
  <c r="K44" i="30"/>
  <c r="M44" i="30"/>
  <c r="K55" i="30"/>
  <c r="M55" i="30"/>
  <c r="K40" i="30"/>
  <c r="M40" i="30"/>
  <c r="K50" i="30"/>
  <c r="M50" i="30"/>
  <c r="I19" i="30" l="1"/>
  <c r="J19" i="30"/>
  <c r="M96" i="30" l="1"/>
  <c r="K96" i="30"/>
  <c r="K27" i="30"/>
  <c r="K19" i="30" l="1"/>
  <c r="M19" i="30"/>
  <c r="M27" i="30"/>
  <c r="M98" i="30" s="1"/>
</calcChain>
</file>

<file path=xl/sharedStrings.xml><?xml version="1.0" encoding="utf-8"?>
<sst xmlns="http://schemas.openxmlformats.org/spreadsheetml/2006/main" count="867" uniqueCount="309">
  <si>
    <t>1.1</t>
  </si>
  <si>
    <t>m²</t>
  </si>
  <si>
    <t>1.2</t>
  </si>
  <si>
    <t>2.1</t>
  </si>
  <si>
    <t>m³</t>
  </si>
  <si>
    <t>3.1</t>
  </si>
  <si>
    <t>4.1</t>
  </si>
  <si>
    <t>5.1</t>
  </si>
  <si>
    <t>5.2</t>
  </si>
  <si>
    <t>6.1</t>
  </si>
  <si>
    <t>6.2</t>
  </si>
  <si>
    <t>7.1</t>
  </si>
  <si>
    <t>un</t>
  </si>
  <si>
    <t>8.1</t>
  </si>
  <si>
    <t>2.2</t>
  </si>
  <si>
    <t>und</t>
  </si>
  <si>
    <t>1.3</t>
  </si>
  <si>
    <t>2.3</t>
  </si>
  <si>
    <t>2.4</t>
  </si>
  <si>
    <t>2.5</t>
  </si>
  <si>
    <t>2.6</t>
  </si>
  <si>
    <t>m</t>
  </si>
  <si>
    <t>um</t>
  </si>
  <si>
    <t>unid</t>
  </si>
  <si>
    <t>7.2</t>
  </si>
  <si>
    <t>7.3</t>
  </si>
  <si>
    <t>4.2</t>
  </si>
  <si>
    <t>88316</t>
  </si>
  <si>
    <t>TOTAL</t>
  </si>
  <si>
    <t>Unidade</t>
  </si>
  <si>
    <t>4.3</t>
  </si>
  <si>
    <t>M2</t>
  </si>
  <si>
    <t>DESCRIÇÃO</t>
  </si>
  <si>
    <t>ITEM</t>
  </si>
  <si>
    <t>M</t>
  </si>
  <si>
    <t>5.3</t>
  </si>
  <si>
    <t>un.</t>
  </si>
  <si>
    <t>8.2</t>
  </si>
  <si>
    <t>8.3</t>
  </si>
  <si>
    <t>7.4</t>
  </si>
  <si>
    <t xml:space="preserve">un </t>
  </si>
  <si>
    <t>Origem da Composição:</t>
  </si>
  <si>
    <t>Código</t>
  </si>
  <si>
    <t>Descrição Básica</t>
  </si>
  <si>
    <t>Coeficiente</t>
  </si>
  <si>
    <t xml:space="preserve"> Preço Unit.
(R$)</t>
  </si>
  <si>
    <t>Material
(R$)</t>
  </si>
  <si>
    <t>Mão de Obra
(R$)</t>
  </si>
  <si>
    <t>INSUMO</t>
  </si>
  <si>
    <t>SARRAFO DE MADEIRA NAO APARELHADA *2,5 X 7* CM, MACARANDUBA, ANGELIM OU EQUIVALENTE DA REGIAO</t>
  </si>
  <si>
    <t>1,0000000</t>
  </si>
  <si>
    <t>PONTALETE DE MADEIRA NAO APARELHADA *7,5 X 7,5* CM (3 X 3 ") PINUS, MISTA OU EQUIVALENTE DA REGIAO</t>
  </si>
  <si>
    <t>PREGO DE ACO POLIDO COM CABECA 18 X 30 (2 3/4 X 10)</t>
  </si>
  <si>
    <t>KG</t>
  </si>
  <si>
    <t>0,1100000</t>
  </si>
  <si>
    <t>CARPINTEIRO DE FORMAS COM ENCARGOS COMPLEMENTARES</t>
  </si>
  <si>
    <t>H</t>
  </si>
  <si>
    <t>SERVENTE COM ENCARGOS COMPLEMENTARES</t>
  </si>
  <si>
    <t>CONCRETO MAGRO PARA LASTRO, TRAÇO 1:4,5:4,5 (CIMENTO/ AREIA MÉDIA/ BRITA 1)  - PREPARO MECÂNICO COM BETONEIRA 400 L. AF_07/2016</t>
  </si>
  <si>
    <t>0,0100000</t>
  </si>
  <si>
    <t>Cliente: PREFEITURA MUNICIPAL DE TRIUNFO</t>
  </si>
  <si>
    <t>Endereço: RUA 15 DE NOVEMBRO, 15 - TRIUNFO</t>
  </si>
  <si>
    <t>1º Mês</t>
  </si>
  <si>
    <t>2º Mês</t>
  </si>
  <si>
    <t>VALOR [R$]</t>
  </si>
  <si>
    <t>%</t>
  </si>
  <si>
    <t xml:space="preserve">TOTAL DA ETAPA </t>
  </si>
  <si>
    <t>Observações:</t>
  </si>
  <si>
    <t xml:space="preserve">  - Data base de referência: </t>
  </si>
  <si>
    <t xml:space="preserve">  - Código:</t>
  </si>
  <si>
    <t>PCI.818.01</t>
  </si>
  <si>
    <t xml:space="preserve">  - Encargos:</t>
  </si>
  <si>
    <t xml:space="preserve">  - BDI</t>
  </si>
  <si>
    <t xml:space="preserve">                CRONOGRAMA - MÓDULO SANITÁRIO DOMICILIAR</t>
  </si>
  <si>
    <t>3º Mês</t>
  </si>
  <si>
    <t>4º Mês</t>
  </si>
  <si>
    <t>Endereço: RUA XV DE NOVEMBRO, 15 - TRIUNFO</t>
  </si>
  <si>
    <t>Código SINAPI</t>
  </si>
  <si>
    <t xml:space="preserve">UN </t>
  </si>
  <si>
    <t>MATERIAL</t>
  </si>
  <si>
    <t>MÃO DE OBRA</t>
  </si>
  <si>
    <t>CP-1</t>
  </si>
  <si>
    <t>SUBTOTAL ITEM 1:</t>
  </si>
  <si>
    <t>CP-2</t>
  </si>
  <si>
    <t>SUBTOTAL ITEM 2:</t>
  </si>
  <si>
    <t>SUBTOTAL ITEM 3:</t>
  </si>
  <si>
    <t>SUBTOTAL ITEM 4:</t>
  </si>
  <si>
    <t>SUBTOTAL ITEM 5:</t>
  </si>
  <si>
    <t>SUBTOTAL ITEM 6:</t>
  </si>
  <si>
    <t>TOTAL DO ORÇAMENTO</t>
  </si>
  <si>
    <t xml:space="preserve">  - Nome do Responsável:</t>
  </si>
  <si>
    <t xml:space="preserve">  - ART:</t>
  </si>
  <si>
    <t>SERVIÇOS PRELIMINARES</t>
  </si>
  <si>
    <t>LIMPEZA MANUAL DE VEGETAÇÃO EM TERRENO COM ENXADA</t>
  </si>
  <si>
    <t>LOCACAO CONVENCIONAL DE OBRA, UTILIZANDO GABARITO DE TÁBUAS CORRIDAS PONTALETADAS A CADA 2,00M - 2 UTILIZAÇÕES.</t>
  </si>
  <si>
    <t>ESTRUTURA - VIGA BALDRAME (15X15)</t>
  </si>
  <si>
    <t>ESCAVAÇÃO MANUAL DE VALA COM PROFUNDIDADE MENOR OU IGUAL A 1,30 M.</t>
  </si>
  <si>
    <t>FABRICAÇÃO, MONTAGEM E DESMONTAGEM DE FÔRMA PARA VIGA BALDRAME, EM CHAPA DE MADEIRA COMPENSADA RESINADA, E=17 MM, 4 UTILIZAÇÕES.</t>
  </si>
  <si>
    <t>CONCRETO FCK = 15MPA, TRAÇO 1:3,4:3,5 (EM MASSA SECA DE CIMENTO/ AREIA MÉDIA/ BRITA 1) - PREPARO MECÂNICO COM BETONEIRA 400 L</t>
  </si>
  <si>
    <t>LANÇAMENTO COM USO DE BALDES, ADENSAMENTO E ACABAMENTO DE CONCRETO EM ESTRURAS</t>
  </si>
  <si>
    <t>IMPERMEABILIZAÇÃO DE SUPERFÍCIE COM MANTA ASFÁLTICA, DUAS CAMADAS, INCLUSIVE APLICAÇÃO DE PRIMER ASFÁLTICO, E=3MM E E=4MM</t>
  </si>
  <si>
    <t>ALVENARIA DE VEDAÇÃO</t>
  </si>
  <si>
    <t>CHAPISCO APLICADO EM ALVENARIAS E ESTRUTURAS DE CONCRETO INTERNAS, COM COLHER DE PEDREIRO. ARGAMASSA TRAÇO 1:3 COM PREPARO MANUAL.</t>
  </si>
  <si>
    <t>REVESTIMENTO CERÂMICO PARA PAREDES INTERNAS COM PLACAS TIPO ESMALTADA PADRÃO POPULAR DE DIMENSÕES 20X20 CM, ARGAMASSA TIPO AC I, APLICADAS EM AMBIENTES DE ÁREA MAIOR QUE 5 M2 NA ALTURA INTEIRA DAS PAREDES</t>
  </si>
  <si>
    <t>COBERTURA</t>
  </si>
  <si>
    <t>FORRO EM RÉGUAS DE PVC, FRISADO, PARA AMBIENTES RESIDENCIAIS, INCLUSIVE ESTRUTURA DE FIXAÇÃO</t>
  </si>
  <si>
    <t>ACABAMENTOS PARA FORRO (RODA-FORRO EM PERFIL METÁLICO E PLÁSTICO)</t>
  </si>
  <si>
    <t>ESQUADRIAS</t>
  </si>
  <si>
    <t>PISO</t>
  </si>
  <si>
    <t>SUBTOTAL ITEM 7:</t>
  </si>
  <si>
    <t>LASTRO COM MATERIAL GRANULAR, APLICADO EM PISOS OU LAJES SOBRE SOLO, ESPESSURA DE *5 CM*</t>
  </si>
  <si>
    <t>REVESTIMENTO CERÂMICO PARA PISO COM PLACAS TIPO ESMALTADA EXTRA DE DIMENSÕES 35X35 CM APLICADA EM AMBIENTES DE ÁREA MENOR QUE 5 M2</t>
  </si>
  <si>
    <t>PINTURA</t>
  </si>
  <si>
    <t>SUBTOTAL ITEM 8:</t>
  </si>
  <si>
    <t>LASTRO DE CONCRETO MAGRO, APLICADO EM PISOS, LAJES SOBRE SOLO OU RADIERS, ESPESSURA DE 5 CM (INTERNO)</t>
  </si>
  <si>
    <t>LASTRO DE CONCRETO MAGRO, APLICADO EM PISOS, LAJES SOBRE SOLO OU RADIERS, ESPESSURA DE 5 CM (EXTERNO)</t>
  </si>
  <si>
    <t>APLICAÇÃO MANUAL DE PINTURA COM TINTA LÁTEX ACRÍLICA EM PAREDES, DUAS DEMÃOS (INTERNA)</t>
  </si>
  <si>
    <t>APLICAÇÃO MANUAL DE PINTURA COM TINTA LÁTEX ACRÍLICA EM PAREDES, DUAS DEMÃOS (EXTERNA)</t>
  </si>
  <si>
    <t>INSTALAÇÕES ELÉTRICAS</t>
  </si>
  <si>
    <t xml:space="preserve">unid </t>
  </si>
  <si>
    <t>QUADRO DE DISTRIBUIÇÃO DE ENERGIA EM PVC, DE EMBUTIR, SEM BARRAMENTO, PARA 3 DISJUNTORES - FORNECIMENTO E INSTALAÇÃO</t>
  </si>
  <si>
    <t>CABO DE COBRE FLEXÍVEL ISOLADO, 2,5 MM², ANTI-CHAMA 450/750 V</t>
  </si>
  <si>
    <t>INTERRUPTOR SIMPLES (1 MÓDULO) COM 1 TOMADA DE EMBUTIR 2P+T 10 A</t>
  </si>
  <si>
    <t>TOMADA ALTA DE EMBUTIR (1 MÓDULO), 2P+T 20 A</t>
  </si>
  <si>
    <t>CABO DE COBRE FLEXÍVEL ISOLADO, 10 MM², ANTI-CHAMA 450/750 V</t>
  </si>
  <si>
    <t>LÂMPADA COMPACTA DE LED 10 W, BASE E27 - FORNECIMENTO E INSTALAÇÃO.</t>
  </si>
  <si>
    <t>ELETRODUTO FLEXÍVEL CORRUGADO, PVC, DN 25 MM (3/4")</t>
  </si>
  <si>
    <t>DISJUNTOR MONOPOLAR TIPO DIN, CORRENTE NOMINAL DE 10A</t>
  </si>
  <si>
    <t>DISJUNTOR MONOPOLAR TIPO DIN, CORRENTE NOMINAL DE 50A</t>
  </si>
  <si>
    <t>HASTE DE ATERRAMENTO 5/8 PARA SPDA</t>
  </si>
  <si>
    <t>SUBTOTAL ITEM 9:</t>
  </si>
  <si>
    <t>SUBTOTAL ITEM 10:</t>
  </si>
  <si>
    <t>INSTALAÇÕES HIDROSSANITÁRIAS</t>
  </si>
  <si>
    <t>10.1</t>
  </si>
  <si>
    <t>ÁGUA</t>
  </si>
  <si>
    <t>10.1.1</t>
  </si>
  <si>
    <t>10.1.2</t>
  </si>
  <si>
    <t>10.1.3</t>
  </si>
  <si>
    <t>10.1.4</t>
  </si>
  <si>
    <t>10.1.5</t>
  </si>
  <si>
    <t>10.1.6</t>
  </si>
  <si>
    <t>10.1.7</t>
  </si>
  <si>
    <t>10.1.8</t>
  </si>
  <si>
    <t>10.1.9</t>
  </si>
  <si>
    <t>10.1.10</t>
  </si>
  <si>
    <t>10.2</t>
  </si>
  <si>
    <t>ESGOTO</t>
  </si>
  <si>
    <t>10.2.1</t>
  </si>
  <si>
    <t>10.2.2</t>
  </si>
  <si>
    <t>10.2.3</t>
  </si>
  <si>
    <t>10.2.4</t>
  </si>
  <si>
    <t>10.2.5</t>
  </si>
  <si>
    <t>10.2.6</t>
  </si>
  <si>
    <t>10.2.7</t>
  </si>
  <si>
    <t>10.2.8</t>
  </si>
  <si>
    <t>10.2.9</t>
  </si>
  <si>
    <t>10.3</t>
  </si>
  <si>
    <t>ACESSÓRIOS</t>
  </si>
  <si>
    <t>10.3.1</t>
  </si>
  <si>
    <t>10.3.2</t>
  </si>
  <si>
    <t>10.3.3</t>
  </si>
  <si>
    <t>10.3.4</t>
  </si>
  <si>
    <t>10.3.5</t>
  </si>
  <si>
    <t>JOELHO 90 GRAUS, PVC, SOLDÁVEL, DN 25MM, INSTALADO EM RAMAL OU SUB-RAMAL DE ÁGUA - FORNECIMENTO E INSTALAÇÃO</t>
  </si>
  <si>
    <t>JOELHO 90 GRAUS COM BUCHA DE LATÃO, PVC, SOLDÁVEL, DN 25MM, X 1/2 INSTALADO EM RAMAL OU SUB-RAMAL DE ÁGUA - FORNECIMENTO E INSTALAÇÃO</t>
  </si>
  <si>
    <t>TUBO, PVC, SOLDÁVEL, DN 25MM, INSTALADO EM RAMAL OU SUB-RAMAL DE ÁGUA</t>
  </si>
  <si>
    <t>REGISTRO DE PRESSÃO BRUTO, LATÃO, ROSCÁVEL, 3/4'' - FORNECIMENTO E INSTALAÇÃO</t>
  </si>
  <si>
    <t>ADAPTADOR CURTO COM BOLSA E ROSCA PARA REGISTRO, PVC, SOLDÁVEL, DN 25MM X 3/4, INSTALADO EM RAMAL OU SUB-RAMAL DE ÁGUA - FORNECIMENTO E INSTALAÇÃO.</t>
  </si>
  <si>
    <t>REGISTRO DE GAVETA BRUTO, LATÃO, ROSCÁVEL, 3/4" - FORNECIMENTO E INSTALAÇÃO</t>
  </si>
  <si>
    <t>TE, PVC, SOLDÁVEL, DN 25MM, INSTALADO EM RAMAL OU SUB-RAMAL DE ÁGUA - FORNECIMENTO E INSTALAÇÃO.</t>
  </si>
  <si>
    <t>TÊ COM BUCHA DE LATÃO NA BOLSA CENTRAL, PVC, SOLDÁVEL, DN 25MM X 1/2, INSTALADO EM RAMAL OU SUB-RAMAL DE ÁGUA - FORNECIMENTO E INSTALAÇÃO</t>
  </si>
  <si>
    <t>LUVA SOLDÁVEL E COM ROSCA, PVC, SOLDÁVEL, DN 25MM X 3/4, INSTALADO EM PRUMADA DE ÁGUA - FORNECIMENTO E INSTALAÇÃO</t>
  </si>
  <si>
    <t>ENGATE/RABICHO FLEXIVEL PLASTICO (PVC OU ABS) BRANCO 1/2 " X 40 CM</t>
  </si>
  <si>
    <t>CP-3</t>
  </si>
  <si>
    <t>TUBO PVC, SERIE NORMAL, ESGOTO PREDIAL, DN 40 MM, FORNECIDO E INSTALADO EM RAMAL DE DESCARGA OU RAMAL DE ESGOTO SANITÁRIO</t>
  </si>
  <si>
    <t>CURVA CURTA 90 GRAUS, PVC, SERIE NORMAL, ESGOTO PREDIAL, DN 100 MM, JUNTA ELÁSTICA, FORNECIDO E INSTALADO EM RAMAL DE DESCARGA OU RAMAL DE ESGOTO SANITÁRIO</t>
  </si>
  <si>
    <t>CURVA CURTA 90 GRAUS, PVC, SERIE NORMAL, ESGOTO PREDIAL, DN 40 MM, JUNTA SOLDÁVEL, FORNECIDO E INSTALADO EM RAMAL DE DESCARGA OU RAMAL DE ESGOTO SANITÁRIO</t>
  </si>
  <si>
    <t>TE, PVC, SERIE NORMAL, ESGOTO PREDIAL, DN 100 X 100 MM, JUNTA ELÁSTICA, FORNECIDO E INSTALADO EM RAMAL DE DESCARGA OU RAMAL DE ESGOTO SANITÁRIO.</t>
  </si>
  <si>
    <t>TUBO PVC, SERIE NORMAL, ESGOTO PREDIAL, DN 100 MM, FORNECIDO E INSTALADO EM RAMAL DE DESCARGA OU RAMAL DE ESGOTO SANITÁRIO</t>
  </si>
  <si>
    <t>BOLSA DE LIGACAO EM PVC FLEXIVEL PARA VASO SANITARIO 1.1/2 " (40 MM)</t>
  </si>
  <si>
    <t>FILTRO ANAERÓBIO CIRCULAR, EM CONCRETO PRÉ-MOLDADO, DIÂMETRO INTERNO = 1,1 0 M, ALTURA INTERNA = 1,50 M, VOLUME ÚTIL: 1140,4 L</t>
  </si>
  <si>
    <t>CAIXA DE DESCARGA DE PLASTICO EXTERNA, DE *9* L, PUXADOR FIO DE NYLON, NÃO INCLUSO CANO, BOLSA, ENGATE</t>
  </si>
  <si>
    <t>ASSENTO SANITARIO DE PLASTICO, TIPO CONVENCIONAL</t>
  </si>
  <si>
    <t>CHUVEIRO COMUM EM PLASTICO BRANCO, COM CANO, 3 TEMPERATURAS, 5500 W</t>
  </si>
  <si>
    <t>LAVATÓRIO LOUÇA BRANCA SUSPENSO, 29,5 X 39CM OU EQUIVALENTE, PADRÃO POPULAR, INCLUSO SIFÃO FLEXÍVEL EM PVC, VÁLVULA E ENGATE FLEXÍVEL 30CM EM PLÁSTICO E TORNEIRA CROMADA DE MESA, PADRÃO POPULAR - FORNECIMENTO E INSTALAÇÃO.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</si>
  <si>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</si>
  <si>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</si>
  <si>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</si>
  <si>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</si>
  <si>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</si>
  <si>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</si>
  <si>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</si>
  <si>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</si>
  <si>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</si>
  <si>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</si>
  <si>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Obra: Programa de Melhorias Sanitárias Domiciliares - MSD.</t>
  </si>
  <si>
    <t>REVESTIMENTO INTERNO E EXTERNO</t>
  </si>
  <si>
    <t>DESONERADO</t>
  </si>
  <si>
    <t>ONERADO</t>
  </si>
  <si>
    <t xml:space="preserve">MATERIAL    </t>
  </si>
  <si>
    <t>PREÇO TOTAL COM BDI</t>
  </si>
  <si>
    <t>PREÇO TOTAL SEM BDI</t>
  </si>
  <si>
    <t>PLANILHA ORÇAMENTÁRIA</t>
  </si>
  <si>
    <t xml:space="preserve">ÁREA: </t>
  </si>
  <si>
    <t>FORAM UTILIZADAS AS TABELAS ONERADAS E DESONERADAS</t>
  </si>
  <si>
    <t xml:space="preserve">FONTES: SINAPI - Composições/Insumos </t>
  </si>
  <si>
    <t>CP-4</t>
  </si>
  <si>
    <t>CP-5</t>
  </si>
  <si>
    <t>CP-6</t>
  </si>
  <si>
    <t>CP-7</t>
  </si>
  <si>
    <t>CHP</t>
  </si>
  <si>
    <t>CHI</t>
  </si>
  <si>
    <t>M³</t>
  </si>
  <si>
    <t>TELHAMENTO COM TELHA ONDULADA DE FIBROCIMENTO E = 6 MM, COM RECOBRIMENTO LATERAL DE 1/4 DE ONDA PARA TELHADO COM INCLINAÇÃO MAIOR QUE 10°, COM ATÉ 2 ÁGUAS.</t>
  </si>
  <si>
    <t>ALVENARIA DE VEDAÇÃO DE BLOCOS CERÂMICOS FURADOS NA VERTICAL DE 14X19X39CM</t>
  </si>
  <si>
    <t>100701 PORTA DE FERRO, DE ABRIR, TIPO GRADE COM CHAPA, COM GUARNIÇÕES.</t>
  </si>
  <si>
    <t>Descrição detalhada:</t>
  </si>
  <si>
    <t>PORTA DE AÇO TIPO VENEZIANA COM BATENTE FECHADURA E FIXAÇÃO</t>
  </si>
  <si>
    <t>Tipo</t>
  </si>
  <si>
    <t>Porta Basculante Aço Fundo Primer Cinza 215x83x6cm</t>
  </si>
  <si>
    <t>m2</t>
  </si>
  <si>
    <t>https://www.taqi.com.br/porta-laminada-ramassol-romex-900186/116540?gclid=EAIaIQobChMI7cqq_Zb79gIVkIORCh24Ew9tEAQYAiABEgIFLPD_BwE</t>
  </si>
  <si>
    <t>Composição</t>
  </si>
  <si>
    <t>PEDREIRO COM ENCARGOS COMPLEMENTARES</t>
  </si>
  <si>
    <t>https://asc-materiais-de-construcao.lojaintegrada.com.br/porta-laminada-de-aco?utm_source=Site&amp;utm_medium=GoogleMerchant&amp;utm_campaign=GoogleMerchant&amp;sku=ASC0653</t>
  </si>
  <si>
    <t>https://produto.mercadolivre.com.br/MLB-1933619107-porta-laminada-de-aco-80cm-abertura-direita-cinza-metalpan-_JM?matt_tool=45029758&amp;matt_word=&amp;matt_source=google&amp;matt_campaign_id=14302215522&amp;matt_ad_group_id=134553699828&amp;matt_match_type=&amp;matt_network=g&amp;matt_device=c&amp;matt_creative=539425477825&amp;matt_keyword=&amp;matt_ad_position=&amp;matt_ad_type=pla&amp;matt_merchant_id=544716438&amp;matt_product_id=MLB1933619107&amp;matt_product_partition_id=1405369424543&amp;matt_target_id=aud-1396166235996:pla-1405369424543&amp;gclid=EAIaIQobChMInK21jO_89gIVTAWRCh1wZAyzEAQYDCABEgLUnfD_BwE</t>
  </si>
  <si>
    <t xml:space="preserve">ARGAMASSA TRAÇO 1:0,5:4,5 (EM VOLUME DE CIMENTO, CAL E AREIA MÉDIA ÚMIDA)  PARA ASSENTAMENTO DE ALVENARIA, PREPARO MANUAL. </t>
  </si>
  <si>
    <t>caminhão basculante 6m³</t>
  </si>
  <si>
    <t>sicro 2</t>
  </si>
  <si>
    <t>e403</t>
  </si>
  <si>
    <t>PLACA DE OBRA EM CHAPA DE AÇO GALVANIZADO 2,0 x 1,125M</t>
  </si>
  <si>
    <t>Subtotal:</t>
  </si>
  <si>
    <t>TOTAL:</t>
  </si>
  <si>
    <t>BDI =</t>
  </si>
  <si>
    <t>TOTAL MOBILIZAÇÃO</t>
  </si>
  <si>
    <t>PLACA DE OBRA (PARA CONSTRUCAO CIVIL) EM CHAPA GALVANIZADA *N. 22*, ADESIVADA, DE *2,0 X 1,125* M</t>
  </si>
  <si>
    <t>COMPOSIÇÃO</t>
  </si>
  <si>
    <t>COTAÇÃO</t>
  </si>
  <si>
    <t>UN</t>
  </si>
  <si>
    <t>UM</t>
  </si>
  <si>
    <t>BUCHA DE NYLON SEM ABA S10, COM PARAFUSO DE 6,10 X 65 MM EM ACO ZINCADO COM ROSCA SOBERBA, CABECA CHATA E FENDA PHILLIPS</t>
  </si>
  <si>
    <t>1M²=.444/8*2,1</t>
  </si>
  <si>
    <t>98052 - TANQUE SÉPTICO CIRCULAR, EM CONCRETO PRÉ-MOLDADO, DIÂMETRO INTERNO = 1,10 UN
M, ALTURA INTERNA = 2,50 M, VOLUME ÚTIL: 2138,2 L (PARA 5 CONTRIBUINTES).</t>
  </si>
  <si>
    <t>TANQUE SÉPTICO CIRCULAR, EM CONCRETO PRÉ-MOLDADO, DIÂMETRO INTERNO = 1,10 UN
M, ALTURA INTERNA = 2,00 M, (PARA 4 CONTRIBUINTES).</t>
  </si>
  <si>
    <t xml:space="preserve">RETROESCAVADEIRA SOBRE RODAS COM CARREGADEIRA, TRAÇÃO 4X4, POTÊNCIA LÍQ. 8 8 HP, CAÇAMBA CARREG. CAP. MÍN. 1 M3, CAÇAMBA RETRO CAP. 0,26 M3, PESO OPERACIONAL MÍN. 6.674 KG, PROFUNDIDADE ESCAVAÇÃO MÁX. 4,37 M </t>
  </si>
  <si>
    <t>RETROESCAVADEIRA SOBRE RODAS COM CARREGADEIRA, TRAÇÃO 4X4, POTÊNCIA LÍQ. 88 HP, CAÇAMBA CARREG. CAP. MÍN. 1 M3, CAÇAMBA RETRO CAP. 0,26 M3, PESO OPE
RACIONAL MÍN. 6.674 KG, PROFUNDIDADE ESCAVAÇÃO MÁX. 4,37 M - CHI DIURNO. A
F_06/2014</t>
  </si>
  <si>
    <t>ANEL EM CONCRETO ARMADO, LISO, PARA POCOS DE VISITA, POCOS DE INSPECAO, FOSSAS SEPTICAS E SUMIDOUROS, SEM FUNDO, DIAMETRO INTERNO DE 1,20 M E ALTURA
DE 0,50 M</t>
  </si>
  <si>
    <t>PEÇA CIRCULAR PRÉ-MOLDADA, VOLUME DE CONCRETO DE 10 A 30 LITROS, TAXA DE FIBRA DE POLIPROPILENO APROXIMADA DE 6 KG/M³. AF_01/2018_P</t>
  </si>
  <si>
    <t>PEÇA CIRCULAR PRÉ-MOLDADA, VOLUME DE CONCRETO DE 30 A 100 LITROS, TAXA DE AÇO APROXIMADA DE 30KG/M³. AF_01/2018</t>
  </si>
  <si>
    <t xml:space="preserve">ARGAMASSA TRAÇO 1:3 (EM VOLUME DE CIMENTO E AREIA MÉDIA ÚMIDA) COM ADIÇÃO DE IMPERMEABILIZANTE, PREPARO MECÂNICO COM BETONEIRA 400 L. </t>
  </si>
  <si>
    <t>PREPARO DE FUNDO DE VALA COM LARGURA MAIOR OU IGUAL A 1,5 M E MENOR QUE 2,5 M, COM CAMADA DE AREIA, LANÇAMENTO MECANIZADO.</t>
  </si>
  <si>
    <t xml:space="preserve">98062 SUMIDOURO CIRCULAR, EM CONCRETO PRÉ-MOLDADO, DIÂMETRO INTERNO = 1,88 M, ALTURA INTERNA = 2,00 M, ÁREA DE INFILTRAÇÃO: 13,1 M² (PARA 5 CONTRIBUINTES)
. </t>
  </si>
  <si>
    <t xml:space="preserve">SUMIDOURO CIRCULAR, EM CONCRETO PRÉ-MOLDADO, DIÂMETRO INTERNO = 1,20 M, ALTURA INTERNA = 2,00 M, ÁREA DE INFILTRAÇÃO: 10 M² (PARA 4 CONTRIBUINTES). </t>
  </si>
  <si>
    <t xml:space="preserve">RETROESCAVADEIRA SOBRE RODAS COM CARREGADEIRA, TRAÇÃO 4X4, POTÊNCIA LÍQ. 8 8 HP, CAÇAMBA CARREG. CAP. MÍN. 1 M3, CAÇAMBA RETRO CAP. 0,26 M3, PESO OPERACIONAL MÍN. 6.674 KG, PROFUNDIDADE ESCAVAÇÃO MÁX. 4,37 M - CHP DIURNO. </t>
  </si>
  <si>
    <t xml:space="preserve">RETROESCAVADEIRA SOBRE RODAS COM CARREGADEIRA, TRAÇÃO 4X4, POTÊNCIA LÍQ. 88 HP, CAÇAMBA CARREG. CAP. MÍN. 1 M3, CAÇAMBA RETRO CAP. 0,26 M3, PESO OPE
RACIONAL MÍN. 6.674 KG, PROFUNDIDADE ESCAVAÇÃO MÁX. 4,37 M - CHI DIURNO. </t>
  </si>
  <si>
    <t>ANEL EM CONCRETO ARMADO, PERFURADO, PARA FOSSAS SEPTICAS E SUMIDOUROS, SEM FUNDO, DIAMETRO INTERNO DE 1,20 M E ALTURA DE 0,50 M</t>
  </si>
  <si>
    <t>ARGAMASSA TRAÇO 1:3 (EM VOLUME DE CIMENTO E AREIA MÉDIA ÚMIDA), PREPARO MECÂNICO COM BETONEIRA 400 L.</t>
  </si>
  <si>
    <t>PEÇA CIRCULAR PRÉ-MOLDADA, VOLUME DE CONCRETO DE 10 A 30 LITROS, TAXA DE FIBRA DE POLIPROPILENO APROXIMADA DE 6 KG/M³.</t>
  </si>
  <si>
    <t>PEDRA BRITADA N. 2 (19 A 38 MM) POSTO PEDREIRA/FORNECEDOR, SEM FRETE</t>
  </si>
  <si>
    <t>M132</t>
  </si>
  <si>
    <t>95469-VASO SANITARIO SIFONADO CONVENCIONAL COM LOUÇA BRANCA - FORNECIMENTO E INSTALAÇÃO. AF_01/2020</t>
  </si>
  <si>
    <t>VASO SANITÁRIO SIFONADO CONVENCIONAL COM CAIXA  DE DESCARGA PLASTICA- FORNECIMENTO E INSTALAÇÃO.</t>
  </si>
  <si>
    <t>PARAFUSO NIQUELADO COM ACABAMENTO CROMADO PARA FIXAR PECA SANITARIA, INCLUI PORCA CEGA, ARRUELA E BUCHA DE NYLON TAMANHO S-10</t>
  </si>
  <si>
    <t>ANEL DE VEDACAO, PVC FLEXIVEL, 100 MM, PARA SAIDA DE BACIA / VASO SANITARIO</t>
  </si>
  <si>
    <t>ENGATE/RABICHO FLEXIVEL PLASTICO (PVC OU ABS) BRANCO 1/2 " X 30 CM</t>
  </si>
  <si>
    <t>TUBO DE DESCARGA, TIPO BENGALA, PARA LIGACAO CAIXA DE DESCARGA - EMBUTIR, PVC, 40 MM X 150 CM</t>
  </si>
  <si>
    <t>BACIA SANITARIA (VASO) CONVENCIONAL, DE LOUCA BRANCA, SIFAO APARENTE, SAIDA VERTICAL (SEM ASSENTO)</t>
  </si>
  <si>
    <t>REJUNTE EPOXI, QUALQUER COR</t>
  </si>
  <si>
    <t>ENCANADOR OU BOMBEIRO HIDRÁULICO COM ENCARGOS COMPLEMENTARES</t>
  </si>
  <si>
    <t>TANQUE SÉPTICO CIRCULAR, EM CONCRETO PRÉ-MOLDADO, DIÂMETRO INTERNO = 1,10 UM</t>
  </si>
  <si>
    <t>ARMAÇÃO DE AÇO CA-50 P/ 1,0M³ DE CONCRETO</t>
  </si>
  <si>
    <t>ARMAÇÃO DE ESTRUTURAS DE CONCRETO</t>
  </si>
  <si>
    <t xml:space="preserve">ARMADOR COM ENCARGOS COMPLEMENTARES </t>
  </si>
  <si>
    <t xml:space="preserve">AJUDANTE DE ARMADOR COM ENCARGOS COMPLEMENTARES </t>
  </si>
  <si>
    <t>TAMPA EM CONCRETO ARMADO 60X60X5CM PARA CAIXA DE INSPEÇÃO/ FOSSA SÉPTICA</t>
  </si>
  <si>
    <t xml:space="preserve">ARGAMASSA TRAÇO 1:4 (CIMENTO E AREIA GROSSA), PARA CHAPISCO CONVENCIONAL, PREPARO MECÂNICO COM BETONEIRA 400 L. </t>
  </si>
  <si>
    <t xml:space="preserve">ARGAMASSA TRAÇO 1:3 (CIMENTO E AREIA MÉDIA) PREPARO MECÂNICO COM BETONEIRA 400L. </t>
  </si>
  <si>
    <t xml:space="preserve"> 97888 CAIXA ENTERRADA ELÉTRICA RETANGULAR, EM ALVENARIA COM TIJOLOS CERÂMICOS MACIÇOS, FUNDO COM AREIA, DIMENSÕES INTERNAS: 0,6X0,6X0,6 M. </t>
  </si>
  <si>
    <t>TIJOLO CERÂMICO MACICO COMUM 5X10X20CM</t>
  </si>
  <si>
    <t>CAIXA DE INSPEÇÃO EM ALVENARIA DE TIJOLOS COM DIMENSÕES INTERNAS DE 60X60X60, REVESTIDA.
M, ALTURA INTERNA = 2,00 M, (PARA 4 CONTRIBUINTES).</t>
  </si>
  <si>
    <t>CAIXA DE INSPEÇÃO EM ALVENARIA DE TIJOLOS COM DIMENSÕES INTERNAS DE 60X60X60, REVESTIDA.</t>
  </si>
  <si>
    <t>BDI 22,47%</t>
  </si>
  <si>
    <t xml:space="preserve"> TANQUE DE MÁRMORE SINTÉTICO SUSPENSO, 22L OU EQUIVALENTE - FORNECIMENTO E INSTALAÇÃO</t>
  </si>
  <si>
    <t>TABELA SEM DESONERAÇÃO</t>
  </si>
  <si>
    <t>TABELA COM DESONERAÇÃO</t>
  </si>
  <si>
    <t>BDI - 28,82%</t>
  </si>
  <si>
    <t>SINAPI 14/04/2022</t>
  </si>
  <si>
    <t>Relatório Global - Data: 25 de Abril de 2022</t>
  </si>
  <si>
    <t xml:space="preserve">DATA DE REFERÊNCIA TÉCNICA: 14/04/2022 </t>
  </si>
  <si>
    <t>https://asc-materiais-de-construcao.lojaintegrada.com.br/porta-laminada-de-</t>
  </si>
  <si>
    <t>https://produto.mercadolivre.com.br/MLB-1933619107-porta-laminada-de-aco-80cm-abertura-direita-cinza-metalpan-</t>
  </si>
  <si>
    <t>TORNEIRA CROMADA 1/2 OU 3/4 PARA TANQUE, PADRÃO POPULAR - FORNECIMENTO E UN
INSTALAÇÃO</t>
  </si>
  <si>
    <t>PINTURA COM TINTA ALQUÍDICA DE ACABAMENTO (ESMALTE SINTÉTICO BRILHANTE) PINTURA COM TINTA ALQUÍDICA DE ACABAMENTO (ESMALTE SINTÉTICO BRILHANTE) PU - 2 DEMÃOS</t>
  </si>
  <si>
    <t>MASSA ÚNICA, PARA RECEBIMENTO DE CERÂMICA, EM ARGAMASSA TRAÇO 1:2:8, PREPARO MECÂNICO COM BETONEIRA 400L, APLICADO MANUALMENTE EM FACES INTERNAS DE DES, PARA AMBIENTE COM ÁREA MAIOR QUE 10M2, ESPESSURA DE 20MM, COM EXECUÇÃO DE TALISCAS.</t>
  </si>
  <si>
    <t>QTD. 20 UNID.</t>
  </si>
  <si>
    <t>QTD. 01 UNID.</t>
  </si>
  <si>
    <t>CP-8</t>
  </si>
  <si>
    <t>https://www.americanas.com.br/produto/4882875692?epar=bp_pl_00_go_cc_pmax_geral&amp;opn=YSMESP&amp;WT.srch=1&amp;offerId=624c9b1b87c00289c2e417c0&amp;gclid=EAIaIQobChMI4YHtvMjS9wIVzhJMCh2UGwvdEAQYCyABEgLHmfD_BwE</t>
  </si>
  <si>
    <t>https://www.leroymerlin.com.br/janela-basculante-aluminio-pintado-branco-0,60x0,60m-linha-fortline-atlantica_88016642?store_code=19&amp;gclid=EAIaIQobChMInYjx0sXS9wIVSeZcCh0ymwM7EAYYASABEgLbePD_BwE</t>
  </si>
  <si>
    <t>https://www.taqi.com.br/janela-ramassol-slim-63102/116433?gclid=EAIaIQobChMI4YHtvMjS9wIVzhJMCh2UGwvdEAQYBCABEgI34PD_BwE</t>
  </si>
  <si>
    <t>JANELA DE ALUMÍNIOBASCULANTE PARA VIDROS, COM VIDROS, BATENTE, ACABAMENTO COM ACETATO OU BRILHANTE E FERRAGENS. EXCLUSIVE ALIZAR E CONTRAMARCO. FORNECIMENTO E INSTALAÇÃO.</t>
  </si>
  <si>
    <t>JANELA BASCULANTE, ALUMINIO, COM BATENTE/REQUADRO, 60 X 60 CM (COM VIDROS)</t>
  </si>
  <si>
    <t>PARAFUSO DE ACO ZINCADO COM ROSCA SOBERBA, CABECA CHATA E FENDA SIMPLES, DIAMETRO 4,2 MM, COMPRIMENTO * 32 * MM</t>
  </si>
  <si>
    <t>SILICONE ACETICO USO GERAL INCOLOR 280 G</t>
  </si>
  <si>
    <t>COTAÇÃO 60X60</t>
  </si>
  <si>
    <t>94570 - JANELA DE ALUMÍNIO DE CORRER COM 2 FOLHAS PARA VIDROS, COM VIDROS, BATENTE, ACABAMENTO COM ACETATO OU BRILHANTE E FERRAGENS. EXCLUSIVE ALIZAR E CONTRAMARCO. FORNECIMENTO E INSTALAÇÃO.</t>
  </si>
  <si>
    <r>
      <t>VALOR TOTAL POR UNIDADE</t>
    </r>
    <r>
      <rPr>
        <b/>
        <sz val="12"/>
        <color theme="1"/>
        <rFont val="Arial"/>
        <family val="2"/>
      </rPr>
      <t xml:space="preserve"> R$16.355,87</t>
    </r>
  </si>
  <si>
    <t>VALOR TOTAL POR UNIDADE R$16.355,87</t>
  </si>
  <si>
    <t>CP SEM DESONERAÇÃO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</si>
</sst>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&quot;R$&quot;#,##0.00"/>
    <numFmt numFmtId="166" formatCode="&quot;R$&quot;\ #,##0.00"/>
    <numFmt numFmtId="167" formatCode="0.0"/>
    <numFmt numFmtId="168" formatCode="#,##0.00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14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b/>
      <i/>
      <sz val="10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2"/>
      <color rgb="FF000000"/>
      <name val="Arial"/>
      <family val="2"/>
    </font>
    <font>
      <sz val="14"/>
      <color theme="1"/>
      <name val="Arial"/>
      <family val="2"/>
    </font>
    <font>
      <sz val="14"/>
      <color rgb="FF000000"/>
      <name val="Arial"/>
      <family val="2"/>
    </font>
    <font>
      <u/>
      <sz val="12"/>
      <color theme="1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12"/>
      <color rgb="FF000000"/>
      <name val="Arial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name val="Arial"/>
      <family val="2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C0C0C0"/>
      </patternFill>
    </fill>
    <fill>
      <patternFill patternType="solid">
        <fgColor theme="0"/>
        <bgColor indexed="8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5" fillId="0" borderId="0"/>
    <xf numFmtId="43" fontId="5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5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323">
    <xf numFmtId="0" fontId="0" fillId="0" borderId="0" xfId="0"/>
    <xf numFmtId="0" fontId="3" fillId="0" borderId="0" xfId="0" applyFont="1"/>
    <xf numFmtId="0" fontId="0" fillId="0" borderId="4" xfId="0" applyBorder="1"/>
    <xf numFmtId="0" fontId="10" fillId="4" borderId="4" xfId="8" applyFont="1" applyFill="1" applyBorder="1" applyAlignment="1">
      <alignment horizontal="center" vertical="center" wrapText="1"/>
    </xf>
    <xf numFmtId="0" fontId="10" fillId="4" borderId="4" xfId="8" applyFont="1" applyFill="1" applyBorder="1" applyAlignment="1">
      <alignment horizontal="left" vertical="center" wrapText="1"/>
    </xf>
    <xf numFmtId="44" fontId="4" fillId="0" borderId="17" xfId="7" applyFont="1" applyFill="1" applyBorder="1" applyAlignment="1">
      <alignment vertical="center"/>
    </xf>
    <xf numFmtId="0" fontId="9" fillId="3" borderId="4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right" vertical="center"/>
    </xf>
    <xf numFmtId="44" fontId="7" fillId="2" borderId="4" xfId="7" applyFont="1" applyFill="1" applyBorder="1" applyAlignment="1">
      <alignment horizontal="center" vertical="center"/>
    </xf>
    <xf numFmtId="44" fontId="0" fillId="0" borderId="0" xfId="0" applyNumberFormat="1"/>
    <xf numFmtId="165" fontId="7" fillId="3" borderId="4" xfId="0" applyNumberFormat="1" applyFont="1" applyFill="1" applyBorder="1" applyAlignment="1">
      <alignment horizontal="center"/>
    </xf>
    <xf numFmtId="10" fontId="13" fillId="2" borderId="4" xfId="7" applyNumberFormat="1" applyFont="1" applyFill="1" applyBorder="1" applyAlignment="1">
      <alignment horizontal="center" vertical="center" shrinkToFit="1"/>
    </xf>
    <xf numFmtId="165" fontId="9" fillId="3" borderId="4" xfId="0" applyNumberFormat="1" applyFont="1" applyFill="1" applyBorder="1" applyAlignment="1">
      <alignment horizontal="center"/>
    </xf>
    <xf numFmtId="9" fontId="7" fillId="3" borderId="4" xfId="0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horizontal="left" vertical="top"/>
    </xf>
    <xf numFmtId="0" fontId="19" fillId="2" borderId="0" xfId="1" applyFont="1" applyFill="1" applyAlignment="1">
      <alignment horizontal="center" vertical="center"/>
    </xf>
    <xf numFmtId="166" fontId="19" fillId="2" borderId="0" xfId="1" applyNumberFormat="1" applyFont="1" applyFill="1" applyAlignment="1">
      <alignment horizontal="center" vertical="center"/>
    </xf>
    <xf numFmtId="0" fontId="17" fillId="2" borderId="0" xfId="1" applyFont="1" applyFill="1" applyAlignment="1">
      <alignment horizontal="left" vertical="center"/>
    </xf>
    <xf numFmtId="0" fontId="18" fillId="2" borderId="0" xfId="0" applyFont="1" applyFill="1" applyAlignment="1">
      <alignment vertical="center"/>
    </xf>
    <xf numFmtId="0" fontId="18" fillId="2" borderId="0" xfId="0" applyFont="1" applyFill="1"/>
    <xf numFmtId="0" fontId="20" fillId="2" borderId="0" xfId="0" applyFont="1" applyFill="1"/>
    <xf numFmtId="0" fontId="18" fillId="0" borderId="0" xfId="0" applyFont="1" applyAlignment="1">
      <alignment horizontal="left"/>
    </xf>
    <xf numFmtId="0" fontId="21" fillId="2" borderId="0" xfId="1" applyFont="1" applyFill="1" applyAlignment="1">
      <alignment horizontal="left" vertical="center"/>
    </xf>
    <xf numFmtId="14" fontId="18" fillId="2" borderId="0" xfId="0" applyNumberFormat="1" applyFont="1" applyFill="1" applyAlignment="1">
      <alignment horizontal="left" vertical="center"/>
    </xf>
    <xf numFmtId="14" fontId="20" fillId="2" borderId="0" xfId="0" applyNumberFormat="1" applyFont="1" applyFill="1" applyAlignment="1">
      <alignment horizontal="left" vertical="center"/>
    </xf>
    <xf numFmtId="0" fontId="21" fillId="2" borderId="0" xfId="1" applyFont="1" applyFill="1" applyAlignment="1">
      <alignment horizontal="left" vertical="top"/>
    </xf>
    <xf numFmtId="0" fontId="21" fillId="2" borderId="0" xfId="1" applyFont="1" applyFill="1" applyAlignment="1">
      <alignment horizontal="center" vertical="center"/>
    </xf>
    <xf numFmtId="2" fontId="17" fillId="0" borderId="0" xfId="1" applyNumberFormat="1" applyFont="1" applyAlignment="1">
      <alignment horizontal="center" vertical="center" wrapText="1"/>
    </xf>
    <xf numFmtId="10" fontId="7" fillId="2" borderId="4" xfId="14" applyNumberFormat="1" applyFont="1" applyFill="1" applyBorder="1" applyAlignment="1">
      <alignment horizontal="center" vertical="center"/>
    </xf>
    <xf numFmtId="166" fontId="19" fillId="2" borderId="0" xfId="1" applyNumberFormat="1" applyFont="1" applyFill="1" applyAlignment="1">
      <alignment vertical="center"/>
    </xf>
    <xf numFmtId="166" fontId="23" fillId="5" borderId="4" xfId="1" applyNumberFormat="1" applyFont="1" applyFill="1" applyBorder="1" applyAlignment="1">
      <alignment horizontal="center" vertical="center" wrapText="1"/>
    </xf>
    <xf numFmtId="1" fontId="14" fillId="3" borderId="2" xfId="1" applyNumberFormat="1" applyFont="1" applyFill="1" applyBorder="1" applyAlignment="1">
      <alignment horizontal="center" vertical="center" shrinkToFit="1"/>
    </xf>
    <xf numFmtId="165" fontId="14" fillId="2" borderId="4" xfId="1" applyNumberFormat="1" applyFont="1" applyFill="1" applyBorder="1" applyAlignment="1">
      <alignment horizontal="center" vertical="center" shrinkToFit="1"/>
    </xf>
    <xf numFmtId="0" fontId="13" fillId="2" borderId="0" xfId="1" applyFont="1" applyFill="1" applyAlignment="1">
      <alignment horizontal="center" vertical="top"/>
    </xf>
    <xf numFmtId="0" fontId="13" fillId="2" borderId="0" xfId="1" applyFont="1" applyFill="1" applyAlignment="1">
      <alignment horizontal="left" vertical="top"/>
    </xf>
    <xf numFmtId="0" fontId="3" fillId="2" borderId="0" xfId="1" applyFont="1" applyFill="1" applyAlignment="1">
      <alignment horizontal="center" vertical="center"/>
    </xf>
    <xf numFmtId="0" fontId="13" fillId="2" borderId="0" xfId="1" applyFont="1" applyFill="1" applyAlignment="1">
      <alignment horizontal="center" vertical="center"/>
    </xf>
    <xf numFmtId="166" fontId="13" fillId="2" borderId="0" xfId="1" applyNumberFormat="1" applyFont="1" applyFill="1" applyAlignment="1">
      <alignment horizontal="center" vertical="center"/>
    </xf>
    <xf numFmtId="165" fontId="24" fillId="3" borderId="4" xfId="1" applyNumberFormat="1" applyFont="1" applyFill="1" applyBorder="1" applyAlignment="1">
      <alignment horizontal="center" vertical="center" shrinkToFit="1"/>
    </xf>
    <xf numFmtId="0" fontId="19" fillId="2" borderId="0" xfId="1" applyFont="1" applyFill="1" applyAlignment="1">
      <alignment horizontal="center" vertical="top"/>
    </xf>
    <xf numFmtId="0" fontId="8" fillId="2" borderId="0" xfId="1" applyFont="1" applyFill="1" applyAlignment="1">
      <alignment horizontal="center" vertical="center"/>
    </xf>
    <xf numFmtId="166" fontId="21" fillId="2" borderId="0" xfId="1" applyNumberFormat="1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0" fillId="0" borderId="13" xfId="0" applyBorder="1"/>
    <xf numFmtId="0" fontId="0" fillId="0" borderId="6" xfId="0" applyBorder="1"/>
    <xf numFmtId="0" fontId="0" fillId="0" borderId="22" xfId="0" applyBorder="1"/>
    <xf numFmtId="0" fontId="0" fillId="0" borderId="12" xfId="0" applyBorder="1"/>
    <xf numFmtId="0" fontId="0" fillId="0" borderId="10" xfId="0" applyBorder="1"/>
    <xf numFmtId="0" fontId="0" fillId="0" borderId="9" xfId="0" applyBorder="1"/>
    <xf numFmtId="0" fontId="0" fillId="0" borderId="11" xfId="0" applyBorder="1"/>
    <xf numFmtId="0" fontId="0" fillId="0" borderId="21" xfId="0" applyBorder="1"/>
    <xf numFmtId="0" fontId="25" fillId="2" borderId="0" xfId="0" applyFont="1" applyFill="1" applyAlignment="1">
      <alignment vertical="center"/>
    </xf>
    <xf numFmtId="0" fontId="11" fillId="2" borderId="0" xfId="0" applyFont="1" applyFill="1"/>
    <xf numFmtId="0" fontId="25" fillId="2" borderId="0" xfId="0" applyFont="1" applyFill="1"/>
    <xf numFmtId="0" fontId="19" fillId="2" borderId="0" xfId="1" applyFont="1" applyFill="1" applyAlignment="1">
      <alignment horizontal="left" vertical="center"/>
    </xf>
    <xf numFmtId="14" fontId="25" fillId="2" borderId="0" xfId="0" applyNumberFormat="1" applyFont="1" applyFill="1" applyAlignment="1">
      <alignment horizontal="left" vertical="center"/>
    </xf>
    <xf numFmtId="0" fontId="11" fillId="2" borderId="0" xfId="1" applyFont="1" applyFill="1" applyAlignment="1">
      <alignment horizontal="left" vertical="top"/>
    </xf>
    <xf numFmtId="167" fontId="13" fillId="2" borderId="4" xfId="1" applyNumberFormat="1" applyFont="1" applyFill="1" applyBorder="1" applyAlignment="1">
      <alignment horizontal="center" vertical="center" shrinkToFit="1"/>
    </xf>
    <xf numFmtId="0" fontId="13" fillId="2" borderId="4" xfId="1" applyFont="1" applyFill="1" applyBorder="1" applyAlignment="1">
      <alignment horizontal="center" vertical="center" wrapText="1" shrinkToFit="1"/>
    </xf>
    <xf numFmtId="2" fontId="3" fillId="2" borderId="4" xfId="1" applyNumberFormat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166" fontId="3" fillId="2" borderId="4" xfId="1" applyNumberFormat="1" applyFont="1" applyFill="1" applyBorder="1" applyAlignment="1">
      <alignment horizontal="center" vertical="center" wrapText="1" shrinkToFit="1"/>
    </xf>
    <xf numFmtId="166" fontId="13" fillId="2" borderId="4" xfId="1" applyNumberFormat="1" applyFont="1" applyFill="1" applyBorder="1" applyAlignment="1">
      <alignment horizontal="center" vertical="center" wrapText="1" shrinkToFit="1"/>
    </xf>
    <xf numFmtId="166" fontId="13" fillId="2" borderId="4" xfId="1" applyNumberFormat="1" applyFont="1" applyFill="1" applyBorder="1" applyAlignment="1">
      <alignment horizontal="center" vertical="center" shrinkToFit="1"/>
    </xf>
    <xf numFmtId="0" fontId="4" fillId="3" borderId="3" xfId="1" applyFont="1" applyFill="1" applyBorder="1" applyAlignment="1">
      <alignment horizontal="left" vertical="center"/>
    </xf>
    <xf numFmtId="167" fontId="3" fillId="2" borderId="4" xfId="1" applyNumberFormat="1" applyFont="1" applyFill="1" applyBorder="1" applyAlignment="1">
      <alignment horizontal="center" vertical="center" shrinkToFit="1"/>
    </xf>
    <xf numFmtId="0" fontId="3" fillId="2" borderId="4" xfId="1" applyFont="1" applyFill="1" applyBorder="1" applyAlignment="1">
      <alignment horizontal="center" vertical="center" wrapText="1" shrinkToFit="1"/>
    </xf>
    <xf numFmtId="166" fontId="3" fillId="2" borderId="4" xfId="1" applyNumberFormat="1" applyFont="1" applyFill="1" applyBorder="1" applyAlignment="1">
      <alignment horizontal="center" vertical="center" shrinkToFit="1"/>
    </xf>
    <xf numFmtId="1" fontId="4" fillId="3" borderId="2" xfId="1" applyNumberFormat="1" applyFont="1" applyFill="1" applyBorder="1" applyAlignment="1">
      <alignment horizontal="center" vertical="center" shrinkToFit="1"/>
    </xf>
    <xf numFmtId="165" fontId="4" fillId="2" borderId="4" xfId="1" applyNumberFormat="1" applyFont="1" applyFill="1" applyBorder="1" applyAlignment="1">
      <alignment horizontal="center" vertical="center" shrinkToFit="1"/>
    </xf>
    <xf numFmtId="166" fontId="0" fillId="0" borderId="0" xfId="0" applyNumberFormat="1"/>
    <xf numFmtId="0" fontId="9" fillId="2" borderId="0" xfId="0" applyFont="1" applyFill="1" applyAlignment="1">
      <alignment horizontal="right" vertical="center"/>
    </xf>
    <xf numFmtId="0" fontId="17" fillId="5" borderId="9" xfId="1" applyFont="1" applyFill="1" applyBorder="1" applyAlignment="1">
      <alignment horizontal="left" vertical="center" wrapText="1"/>
    </xf>
    <xf numFmtId="0" fontId="17" fillId="5" borderId="11" xfId="1" applyFont="1" applyFill="1" applyBorder="1" applyAlignment="1">
      <alignment horizontal="left" vertical="center" wrapText="1"/>
    </xf>
    <xf numFmtId="10" fontId="3" fillId="2" borderId="4" xfId="14" applyNumberFormat="1" applyFont="1" applyFill="1" applyBorder="1" applyAlignment="1">
      <alignment horizontal="center" vertical="center" shrinkToFit="1"/>
    </xf>
    <xf numFmtId="2" fontId="19" fillId="0" borderId="12" xfId="1" applyNumberFormat="1" applyFont="1" applyBorder="1" applyAlignment="1">
      <alignment horizontal="center" vertical="center" wrapText="1"/>
    </xf>
    <xf numFmtId="2" fontId="19" fillId="0" borderId="0" xfId="1" applyNumberFormat="1" applyFont="1" applyAlignment="1">
      <alignment horizontal="center" vertical="center" wrapText="1"/>
    </xf>
    <xf numFmtId="10" fontId="3" fillId="2" borderId="4" xfId="1" applyNumberFormat="1" applyFont="1" applyFill="1" applyBorder="1" applyAlignment="1">
      <alignment horizontal="center" vertical="center" shrinkToFit="1"/>
    </xf>
    <xf numFmtId="166" fontId="4" fillId="2" borderId="4" xfId="1" applyNumberFormat="1" applyFont="1" applyFill="1" applyBorder="1" applyAlignment="1">
      <alignment horizontal="right" vertical="center" shrinkToFit="1"/>
    </xf>
    <xf numFmtId="166" fontId="4" fillId="2" borderId="4" xfId="1" applyNumberFormat="1" applyFont="1" applyFill="1" applyBorder="1" applyAlignment="1">
      <alignment horizontal="center" vertical="center" shrinkToFit="1"/>
    </xf>
    <xf numFmtId="166" fontId="4" fillId="2" borderId="4" xfId="1" applyNumberFormat="1" applyFont="1" applyFill="1" applyBorder="1" applyAlignment="1">
      <alignment vertical="center" wrapText="1" shrinkToFit="1"/>
    </xf>
    <xf numFmtId="167" fontId="4" fillId="2" borderId="4" xfId="1" applyNumberFormat="1" applyFont="1" applyFill="1" applyBorder="1" applyAlignment="1">
      <alignment vertical="center" shrinkToFit="1"/>
    </xf>
    <xf numFmtId="44" fontId="4" fillId="2" borderId="4" xfId="7" applyFont="1" applyFill="1" applyBorder="1" applyAlignment="1">
      <alignment vertical="center" shrinkToFit="1"/>
    </xf>
    <xf numFmtId="166" fontId="4" fillId="2" borderId="4" xfId="7" applyNumberFormat="1" applyFont="1" applyFill="1" applyBorder="1" applyAlignment="1">
      <alignment vertical="center" shrinkToFit="1"/>
    </xf>
    <xf numFmtId="44" fontId="3" fillId="2" borderId="4" xfId="7" applyFont="1" applyFill="1" applyBorder="1" applyAlignment="1">
      <alignment horizontal="center" vertical="center" wrapText="1" shrinkToFit="1"/>
    </xf>
    <xf numFmtId="167" fontId="14" fillId="2" borderId="4" xfId="1" applyNumberFormat="1" applyFont="1" applyFill="1" applyBorder="1" applyAlignment="1">
      <alignment vertical="center" shrinkToFit="1"/>
    </xf>
    <xf numFmtId="44" fontId="14" fillId="2" borderId="4" xfId="7" applyFont="1" applyFill="1" applyBorder="1" applyAlignment="1">
      <alignment vertical="center" shrinkToFit="1"/>
    </xf>
    <xf numFmtId="166" fontId="14" fillId="2" borderId="4" xfId="7" applyNumberFormat="1" applyFont="1" applyFill="1" applyBorder="1" applyAlignment="1">
      <alignment vertical="center" shrinkToFit="1"/>
    </xf>
    <xf numFmtId="10" fontId="13" fillId="2" borderId="4" xfId="14" applyNumberFormat="1" applyFont="1" applyFill="1" applyBorder="1" applyAlignment="1">
      <alignment horizontal="center" vertical="center" shrinkToFit="1"/>
    </xf>
    <xf numFmtId="44" fontId="13" fillId="2" borderId="4" xfId="7" applyFont="1" applyFill="1" applyBorder="1" applyAlignment="1">
      <alignment horizontal="center" vertical="center" wrapText="1" shrinkToFi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vertical="top" wrapText="1"/>
    </xf>
    <xf numFmtId="166" fontId="0" fillId="2" borderId="0" xfId="0" applyNumberFormat="1" applyFill="1" applyAlignment="1">
      <alignment horizontal="center" vertical="center"/>
    </xf>
    <xf numFmtId="167" fontId="4" fillId="2" borderId="4" xfId="1" applyNumberFormat="1" applyFont="1" applyFill="1" applyBorder="1" applyAlignment="1">
      <alignment horizontal="right" vertical="center" shrinkToFit="1"/>
    </xf>
    <xf numFmtId="0" fontId="28" fillId="0" borderId="0" xfId="0" applyFont="1"/>
    <xf numFmtId="0" fontId="29" fillId="0" borderId="0" xfId="15"/>
    <xf numFmtId="1" fontId="4" fillId="2" borderId="2" xfId="1" applyNumberFormat="1" applyFont="1" applyFill="1" applyBorder="1" applyAlignment="1">
      <alignment horizontal="center" vertical="center" shrinkToFit="1"/>
    </xf>
    <xf numFmtId="2" fontId="0" fillId="0" borderId="4" xfId="0" applyNumberFormat="1" applyBorder="1"/>
    <xf numFmtId="44" fontId="0" fillId="0" borderId="4" xfId="7" applyFont="1" applyBorder="1"/>
    <xf numFmtId="0" fontId="30" fillId="0" borderId="4" xfId="0" applyFont="1" applyBorder="1"/>
    <xf numFmtId="44" fontId="30" fillId="0" borderId="4" xfId="7" applyFont="1" applyFill="1" applyBorder="1"/>
    <xf numFmtId="10" fontId="0" fillId="0" borderId="4" xfId="0" applyNumberFormat="1" applyBorder="1"/>
    <xf numFmtId="4" fontId="30" fillId="0" borderId="4" xfId="0" applyNumberFormat="1" applyFont="1" applyBorder="1"/>
    <xf numFmtId="0" fontId="9" fillId="2" borderId="18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vertical="top"/>
    </xf>
    <xf numFmtId="0" fontId="9" fillId="2" borderId="4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0" fillId="6" borderId="4" xfId="8" applyFont="1" applyFill="1" applyBorder="1" applyAlignment="1">
      <alignment horizontal="center" vertical="center" wrapText="1"/>
    </xf>
    <xf numFmtId="0" fontId="10" fillId="6" borderId="4" xfId="8" applyFont="1" applyFill="1" applyBorder="1" applyAlignment="1">
      <alignment horizontal="left" vertical="center" wrapText="1"/>
    </xf>
    <xf numFmtId="168" fontId="10" fillId="6" borderId="4" xfId="8" applyNumberFormat="1" applyFont="1" applyFill="1" applyBorder="1" applyAlignment="1">
      <alignment horizontal="center" vertical="center" wrapText="1"/>
    </xf>
    <xf numFmtId="44" fontId="10" fillId="6" borderId="4" xfId="7" applyFont="1" applyFill="1" applyBorder="1" applyAlignment="1">
      <alignment horizontal="center" vertical="center" wrapText="1"/>
    </xf>
    <xf numFmtId="44" fontId="7" fillId="2" borderId="4" xfId="0" applyNumberFormat="1" applyFont="1" applyFill="1" applyBorder="1"/>
    <xf numFmtId="0" fontId="7" fillId="2" borderId="4" xfId="0" applyFont="1" applyFill="1" applyBorder="1"/>
    <xf numFmtId="0" fontId="10" fillId="6" borderId="8" xfId="8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168" fontId="10" fillId="6" borderId="8" xfId="8" applyNumberFormat="1" applyFont="1" applyFill="1" applyBorder="1" applyAlignment="1">
      <alignment horizontal="center" vertical="center" wrapText="1"/>
    </xf>
    <xf numFmtId="44" fontId="10" fillId="6" borderId="8" xfId="7" applyFont="1" applyFill="1" applyBorder="1" applyAlignment="1">
      <alignment horizontal="center" vertical="center" wrapText="1"/>
    </xf>
    <xf numFmtId="44" fontId="7" fillId="2" borderId="8" xfId="0" applyNumberFormat="1" applyFont="1" applyFill="1" applyBorder="1"/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left" vertical="center" wrapText="1"/>
    </xf>
    <xf numFmtId="44" fontId="13" fillId="2" borderId="4" xfId="7" applyFont="1" applyFill="1" applyBorder="1" applyAlignment="1">
      <alignment horizontal="center" vertical="center" wrapText="1"/>
    </xf>
    <xf numFmtId="44" fontId="13" fillId="2" borderId="7" xfId="7" applyFont="1" applyFill="1" applyBorder="1" applyAlignment="1">
      <alignment horizontal="center" vertical="center" wrapText="1"/>
    </xf>
    <xf numFmtId="44" fontId="4" fillId="2" borderId="17" xfId="7" applyFont="1" applyFill="1" applyBorder="1" applyAlignment="1">
      <alignment vertical="center"/>
    </xf>
    <xf numFmtId="44" fontId="7" fillId="2" borderId="4" xfId="0" applyNumberFormat="1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44" fontId="7" fillId="2" borderId="8" xfId="0" applyNumberFormat="1" applyFont="1" applyFill="1" applyBorder="1" applyAlignment="1">
      <alignment vertical="center"/>
    </xf>
    <xf numFmtId="0" fontId="13" fillId="2" borderId="4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center" vertical="center"/>
    </xf>
    <xf numFmtId="44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44" fontId="4" fillId="2" borderId="14" xfId="7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9" fillId="0" borderId="18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168" fontId="10" fillId="4" borderId="4" xfId="8" applyNumberFormat="1" applyFont="1" applyFill="1" applyBorder="1" applyAlignment="1">
      <alignment horizontal="center" vertical="center" wrapText="1"/>
    </xf>
    <xf numFmtId="44" fontId="10" fillId="4" borderId="4" xfId="7" applyFont="1" applyFill="1" applyBorder="1" applyAlignment="1">
      <alignment horizontal="center" vertical="center" wrapText="1"/>
    </xf>
    <xf numFmtId="44" fontId="7" fillId="0" borderId="4" xfId="0" applyNumberFormat="1" applyFont="1" applyBorder="1"/>
    <xf numFmtId="0" fontId="7" fillId="0" borderId="4" xfId="0" applyFont="1" applyBorder="1"/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168" fontId="10" fillId="4" borderId="8" xfId="8" applyNumberFormat="1" applyFont="1" applyFill="1" applyBorder="1" applyAlignment="1">
      <alignment horizontal="center" vertical="center" wrapText="1"/>
    </xf>
    <xf numFmtId="44" fontId="10" fillId="4" borderId="8" xfId="7" applyFont="1" applyFill="1" applyBorder="1" applyAlignment="1">
      <alignment horizontal="center" vertical="center" wrapText="1"/>
    </xf>
    <xf numFmtId="44" fontId="7" fillId="0" borderId="8" xfId="0" applyNumberFormat="1" applyFont="1" applyBorder="1"/>
    <xf numFmtId="0" fontId="10" fillId="4" borderId="8" xfId="8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left" vertical="center" wrapText="1"/>
    </xf>
    <xf numFmtId="0" fontId="7" fillId="3" borderId="8" xfId="0" applyFont="1" applyFill="1" applyBorder="1" applyAlignment="1">
      <alignment horizontal="center"/>
    </xf>
    <xf numFmtId="0" fontId="0" fillId="2" borderId="6" xfId="0" applyFill="1" applyBorder="1"/>
    <xf numFmtId="0" fontId="0" fillId="2" borderId="0" xfId="0" applyFill="1"/>
    <xf numFmtId="2" fontId="19" fillId="2" borderId="0" xfId="1" applyNumberFormat="1" applyFont="1" applyFill="1" applyAlignment="1">
      <alignment horizontal="center" vertical="center" wrapText="1"/>
    </xf>
    <xf numFmtId="0" fontId="0" fillId="2" borderId="11" xfId="0" applyFill="1" applyBorder="1"/>
    <xf numFmtId="166" fontId="23" fillId="3" borderId="4" xfId="1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44" fontId="16" fillId="2" borderId="0" xfId="7" applyFont="1" applyFill="1" applyBorder="1" applyAlignment="1">
      <alignment horizontal="right" vertical="center"/>
    </xf>
    <xf numFmtId="44" fontId="4" fillId="2" borderId="0" xfId="7" applyFont="1" applyFill="1" applyBorder="1" applyAlignment="1">
      <alignment vertical="center"/>
    </xf>
    <xf numFmtId="44" fontId="29" fillId="2" borderId="0" xfId="15" applyNumberFormat="1" applyFill="1" applyBorder="1" applyAlignment="1">
      <alignment horizontal="left" vertical="center" wrapText="1"/>
    </xf>
    <xf numFmtId="44" fontId="16" fillId="2" borderId="0" xfId="7" applyFont="1" applyFill="1" applyBorder="1" applyAlignment="1">
      <alignment horizontal="left" vertical="center" wrapText="1"/>
    </xf>
    <xf numFmtId="165" fontId="14" fillId="3" borderId="4" xfId="1" applyNumberFormat="1" applyFont="1" applyFill="1" applyBorder="1" applyAlignment="1">
      <alignment horizontal="center" vertical="center" shrinkToFit="1"/>
    </xf>
    <xf numFmtId="44" fontId="13" fillId="3" borderId="4" xfId="7" applyFont="1" applyFill="1" applyBorder="1" applyAlignment="1">
      <alignment vertical="center" shrinkToFit="1"/>
    </xf>
    <xf numFmtId="0" fontId="4" fillId="3" borderId="15" xfId="1" applyFont="1" applyFill="1" applyBorder="1" applyAlignment="1">
      <alignment horizontal="left" vertical="center"/>
    </xf>
    <xf numFmtId="2" fontId="19" fillId="0" borderId="10" xfId="1" applyNumberFormat="1" applyFont="1" applyBorder="1" applyAlignment="1">
      <alignment horizontal="center" vertical="center" wrapText="1"/>
    </xf>
    <xf numFmtId="0" fontId="18" fillId="2" borderId="0" xfId="0" applyFont="1" applyFill="1" applyAlignment="1">
      <alignment horizontal="left" vertical="center"/>
    </xf>
    <xf numFmtId="0" fontId="18" fillId="2" borderId="0" xfId="0" quotePrefix="1" applyFont="1" applyFill="1" applyAlignment="1">
      <alignment horizontal="left" vertical="center"/>
    </xf>
    <xf numFmtId="0" fontId="3" fillId="2" borderId="6" xfId="0" applyFont="1" applyFill="1" applyBorder="1"/>
    <xf numFmtId="0" fontId="3" fillId="0" borderId="6" xfId="0" applyFont="1" applyBorder="1"/>
    <xf numFmtId="0" fontId="3" fillId="0" borderId="22" xfId="0" applyFont="1" applyBorder="1"/>
    <xf numFmtId="0" fontId="3" fillId="2" borderId="0" xfId="0" applyFont="1" applyFill="1"/>
    <xf numFmtId="0" fontId="3" fillId="0" borderId="10" xfId="0" applyFont="1" applyBorder="1"/>
    <xf numFmtId="2" fontId="11" fillId="2" borderId="0" xfId="1" applyNumberFormat="1" applyFont="1" applyFill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 wrapText="1"/>
    </xf>
    <xf numFmtId="2" fontId="11" fillId="0" borderId="10" xfId="1" applyNumberFormat="1" applyFont="1" applyBorder="1" applyAlignment="1">
      <alignment horizontal="center" vertical="center" wrapText="1"/>
    </xf>
    <xf numFmtId="0" fontId="3" fillId="2" borderId="11" xfId="0" applyFont="1" applyFill="1" applyBorder="1"/>
    <xf numFmtId="0" fontId="3" fillId="0" borderId="11" xfId="0" applyFont="1" applyBorder="1"/>
    <xf numFmtId="0" fontId="3" fillId="0" borderId="21" xfId="0" applyFont="1" applyBorder="1"/>
    <xf numFmtId="166" fontId="3" fillId="2" borderId="0" xfId="1" applyNumberFormat="1" applyFont="1" applyFill="1" applyAlignment="1">
      <alignment horizontal="center" vertical="center"/>
    </xf>
    <xf numFmtId="165" fontId="23" fillId="3" borderId="4" xfId="1" applyNumberFormat="1" applyFont="1" applyFill="1" applyBorder="1" applyAlignment="1">
      <alignment horizontal="center" vertical="center" shrinkToFit="1"/>
    </xf>
    <xf numFmtId="165" fontId="4" fillId="3" borderId="4" xfId="1" applyNumberFormat="1" applyFont="1" applyFill="1" applyBorder="1" applyAlignment="1">
      <alignment horizontal="center" vertical="center" shrinkToFit="1"/>
    </xf>
    <xf numFmtId="166" fontId="11" fillId="2" borderId="0" xfId="1" applyNumberFormat="1" applyFont="1" applyFill="1" applyAlignment="1">
      <alignment horizontal="center" vertical="center"/>
    </xf>
    <xf numFmtId="166" fontId="11" fillId="2" borderId="0" xfId="1" applyNumberFormat="1" applyFont="1" applyFill="1" applyAlignment="1">
      <alignment vertical="center"/>
    </xf>
    <xf numFmtId="166" fontId="8" fillId="2" borderId="0" xfId="1" applyNumberFormat="1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9" fillId="2" borderId="6" xfId="1" applyFont="1" applyFill="1" applyBorder="1" applyAlignment="1">
      <alignment horizontal="left" vertical="top"/>
    </xf>
    <xf numFmtId="0" fontId="25" fillId="2" borderId="0" xfId="0" applyFont="1" applyFill="1" applyAlignment="1">
      <alignment horizontal="center" vertical="center"/>
    </xf>
    <xf numFmtId="0" fontId="3" fillId="2" borderId="2" xfId="1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horizontal="left" vertical="center" wrapText="1"/>
    </xf>
    <xf numFmtId="0" fontId="3" fillId="2" borderId="15" xfId="1" applyFont="1" applyFill="1" applyBorder="1" applyAlignment="1">
      <alignment horizontal="left" vertical="center" wrapText="1"/>
    </xf>
    <xf numFmtId="4" fontId="3" fillId="2" borderId="2" xfId="1" applyNumberFormat="1" applyFont="1" applyFill="1" applyBorder="1" applyAlignment="1">
      <alignment horizontal="left" vertical="center" wrapText="1"/>
    </xf>
    <xf numFmtId="0" fontId="3" fillId="2" borderId="2" xfId="1" applyFont="1" applyFill="1" applyBorder="1" applyAlignment="1">
      <alignment vertical="top" wrapText="1"/>
    </xf>
    <xf numFmtId="0" fontId="3" fillId="2" borderId="3" xfId="1" applyFont="1" applyFill="1" applyBorder="1" applyAlignment="1">
      <alignment vertical="top" wrapText="1"/>
    </xf>
    <xf numFmtId="0" fontId="3" fillId="2" borderId="15" xfId="1" applyFont="1" applyFill="1" applyBorder="1" applyAlignment="1">
      <alignment vertical="top" wrapText="1"/>
    </xf>
    <xf numFmtId="0" fontId="3" fillId="2" borderId="2" xfId="1" applyFont="1" applyFill="1" applyBorder="1" applyAlignment="1">
      <alignment horizontal="left" vertical="top" wrapText="1"/>
    </xf>
    <xf numFmtId="0" fontId="3" fillId="2" borderId="3" xfId="1" applyFont="1" applyFill="1" applyBorder="1" applyAlignment="1">
      <alignment horizontal="left" vertical="top" wrapText="1"/>
    </xf>
    <xf numFmtId="0" fontId="3" fillId="2" borderId="15" xfId="1" applyFont="1" applyFill="1" applyBorder="1" applyAlignment="1">
      <alignment horizontal="left" vertical="top" wrapText="1"/>
    </xf>
    <xf numFmtId="167" fontId="24" fillId="3" borderId="2" xfId="1" applyNumberFormat="1" applyFont="1" applyFill="1" applyBorder="1" applyAlignment="1">
      <alignment horizontal="center" vertical="center" shrinkToFit="1"/>
    </xf>
    <xf numFmtId="167" fontId="24" fillId="3" borderId="3" xfId="1" applyNumberFormat="1" applyFont="1" applyFill="1" applyBorder="1" applyAlignment="1">
      <alignment horizontal="center" vertical="center" shrinkToFit="1"/>
    </xf>
    <xf numFmtId="167" fontId="24" fillId="3" borderId="15" xfId="1" applyNumberFormat="1" applyFont="1" applyFill="1" applyBorder="1" applyAlignment="1">
      <alignment horizontal="center" vertical="center" shrinkToFit="1"/>
    </xf>
    <xf numFmtId="167" fontId="4" fillId="2" borderId="2" xfId="1" applyNumberFormat="1" applyFont="1" applyFill="1" applyBorder="1" applyAlignment="1">
      <alignment horizontal="right" vertical="center" shrinkToFit="1"/>
    </xf>
    <xf numFmtId="167" fontId="4" fillId="2" borderId="3" xfId="1" applyNumberFormat="1" applyFont="1" applyFill="1" applyBorder="1" applyAlignment="1">
      <alignment horizontal="right" vertical="center" shrinkToFit="1"/>
    </xf>
    <xf numFmtId="167" fontId="4" fillId="2" borderId="15" xfId="1" applyNumberFormat="1" applyFont="1" applyFill="1" applyBorder="1" applyAlignment="1">
      <alignment horizontal="right" vertical="center" shrinkToFit="1"/>
    </xf>
    <xf numFmtId="167" fontId="14" fillId="2" borderId="2" xfId="1" applyNumberFormat="1" applyFont="1" applyFill="1" applyBorder="1" applyAlignment="1">
      <alignment horizontal="right" vertical="center" shrinkToFit="1"/>
    </xf>
    <xf numFmtId="167" fontId="14" fillId="2" borderId="3" xfId="1" applyNumberFormat="1" applyFont="1" applyFill="1" applyBorder="1" applyAlignment="1">
      <alignment horizontal="right" vertical="center" shrinkToFit="1"/>
    </xf>
    <xf numFmtId="167" fontId="14" fillId="2" borderId="15" xfId="1" applyNumberFormat="1" applyFont="1" applyFill="1" applyBorder="1" applyAlignment="1">
      <alignment horizontal="right" vertical="center" shrinkToFit="1"/>
    </xf>
    <xf numFmtId="0" fontId="19" fillId="2" borderId="0" xfId="1" applyFont="1" applyFill="1" applyAlignment="1">
      <alignment horizontal="center" vertical="top"/>
    </xf>
    <xf numFmtId="0" fontId="4" fillId="2" borderId="3" xfId="1" applyFont="1" applyFill="1" applyBorder="1" applyAlignment="1">
      <alignment horizontal="left" vertical="center"/>
    </xf>
    <xf numFmtId="0" fontId="4" fillId="2" borderId="15" xfId="1" applyFont="1" applyFill="1" applyBorder="1" applyAlignment="1">
      <alignment horizontal="left" vertical="center"/>
    </xf>
    <xf numFmtId="0" fontId="4" fillId="3" borderId="3" xfId="1" applyFont="1" applyFill="1" applyBorder="1" applyAlignment="1">
      <alignment horizontal="left" vertical="center"/>
    </xf>
    <xf numFmtId="0" fontId="4" fillId="3" borderId="15" xfId="1" applyFont="1" applyFill="1" applyBorder="1" applyAlignment="1">
      <alignment horizontal="left" vertical="center"/>
    </xf>
    <xf numFmtId="0" fontId="25" fillId="2" borderId="0" xfId="0" quotePrefix="1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166" fontId="19" fillId="2" borderId="0" xfId="1" applyNumberFormat="1" applyFont="1" applyFill="1" applyAlignment="1">
      <alignment horizontal="right" vertical="center"/>
    </xf>
    <xf numFmtId="14" fontId="25" fillId="2" borderId="0" xfId="0" applyNumberFormat="1" applyFont="1" applyFill="1" applyAlignment="1">
      <alignment horizontal="left" vertical="center"/>
    </xf>
    <xf numFmtId="10" fontId="19" fillId="2" borderId="0" xfId="14" applyNumberFormat="1" applyFont="1" applyFill="1" applyBorder="1" applyAlignment="1">
      <alignment horizontal="left" vertical="center"/>
    </xf>
    <xf numFmtId="167" fontId="4" fillId="2" borderId="2" xfId="1" applyNumberFormat="1" applyFont="1" applyFill="1" applyBorder="1" applyAlignment="1">
      <alignment horizontal="right" vertical="center" wrapText="1" shrinkToFit="1"/>
    </xf>
    <xf numFmtId="167" fontId="4" fillId="2" borderId="3" xfId="1" applyNumberFormat="1" applyFont="1" applyFill="1" applyBorder="1" applyAlignment="1">
      <alignment horizontal="right" vertical="center" wrapText="1" shrinkToFit="1"/>
    </xf>
    <xf numFmtId="167" fontId="4" fillId="2" borderId="15" xfId="1" applyNumberFormat="1" applyFont="1" applyFill="1" applyBorder="1" applyAlignment="1">
      <alignment horizontal="right" vertical="center" wrapText="1" shrinkToFit="1"/>
    </xf>
    <xf numFmtId="166" fontId="23" fillId="5" borderId="4" xfId="1" applyNumberFormat="1" applyFont="1" applyFill="1" applyBorder="1" applyAlignment="1">
      <alignment horizontal="center" vertical="center" wrapText="1"/>
    </xf>
    <xf numFmtId="167" fontId="6" fillId="2" borderId="3" xfId="1" applyNumberFormat="1" applyFont="1" applyFill="1" applyBorder="1" applyAlignment="1">
      <alignment horizontal="right" vertical="center" wrapText="1" shrinkToFit="1"/>
    </xf>
    <xf numFmtId="167" fontId="6" fillId="2" borderId="15" xfId="1" applyNumberFormat="1" applyFont="1" applyFill="1" applyBorder="1" applyAlignment="1">
      <alignment horizontal="right" vertical="center" wrapText="1" shrinkToFit="1"/>
    </xf>
    <xf numFmtId="0" fontId="3" fillId="2" borderId="4" xfId="1" applyFont="1" applyFill="1" applyBorder="1" applyAlignment="1">
      <alignment horizontal="left" vertical="center" wrapText="1"/>
    </xf>
    <xf numFmtId="2" fontId="19" fillId="0" borderId="12" xfId="1" applyNumberFormat="1" applyFont="1" applyBorder="1" applyAlignment="1">
      <alignment horizontal="center" vertical="center" wrapText="1"/>
    </xf>
    <xf numFmtId="2" fontId="19" fillId="0" borderId="0" xfId="1" applyNumberFormat="1" applyFont="1" applyAlignment="1">
      <alignment horizontal="center" vertical="center" wrapText="1"/>
    </xf>
    <xf numFmtId="2" fontId="19" fillId="0" borderId="10" xfId="1" applyNumberFormat="1" applyFont="1" applyBorder="1" applyAlignment="1">
      <alignment horizontal="center" vertical="center" wrapText="1"/>
    </xf>
    <xf numFmtId="2" fontId="11" fillId="0" borderId="12" xfId="1" applyNumberFormat="1" applyFont="1" applyBorder="1" applyAlignment="1">
      <alignment horizontal="center" vertical="center" wrapText="1"/>
    </xf>
    <xf numFmtId="2" fontId="22" fillId="0" borderId="12" xfId="1" applyNumberFormat="1" applyFont="1" applyBorder="1" applyAlignment="1">
      <alignment horizontal="center" vertical="center" wrapText="1"/>
    </xf>
    <xf numFmtId="2" fontId="22" fillId="0" borderId="0" xfId="1" applyNumberFormat="1" applyFont="1" applyAlignment="1">
      <alignment horizontal="center" vertical="center" wrapText="1"/>
    </xf>
    <xf numFmtId="2" fontId="22" fillId="0" borderId="10" xfId="1" applyNumberFormat="1" applyFont="1" applyBorder="1" applyAlignment="1">
      <alignment horizontal="center" vertical="center" wrapText="1"/>
    </xf>
    <xf numFmtId="0" fontId="17" fillId="5" borderId="9" xfId="1" applyFont="1" applyFill="1" applyBorder="1" applyAlignment="1">
      <alignment horizontal="left" vertical="center" wrapText="1"/>
    </xf>
    <xf numFmtId="0" fontId="17" fillId="5" borderId="11" xfId="1" applyFont="1" applyFill="1" applyBorder="1" applyAlignment="1">
      <alignment horizontal="left" vertical="center" wrapText="1"/>
    </xf>
    <xf numFmtId="0" fontId="17" fillId="5" borderId="21" xfId="1" applyFont="1" applyFill="1" applyBorder="1" applyAlignment="1">
      <alignment horizontal="left" vertical="center" wrapText="1"/>
    </xf>
    <xf numFmtId="0" fontId="23" fillId="5" borderId="4" xfId="1" applyFont="1" applyFill="1" applyBorder="1" applyAlignment="1">
      <alignment horizontal="center" vertical="center" wrapText="1"/>
    </xf>
    <xf numFmtId="0" fontId="24" fillId="3" borderId="13" xfId="1" applyFont="1" applyFill="1" applyBorder="1" applyAlignment="1">
      <alignment horizontal="center" vertical="center" wrapText="1"/>
    </xf>
    <xf numFmtId="0" fontId="24" fillId="3" borderId="6" xfId="1" applyFont="1" applyFill="1" applyBorder="1" applyAlignment="1">
      <alignment horizontal="center" vertical="center" wrapText="1"/>
    </xf>
    <xf numFmtId="0" fontId="24" fillId="3" borderId="22" xfId="1" applyFont="1" applyFill="1" applyBorder="1" applyAlignment="1">
      <alignment horizontal="center" vertical="center" wrapText="1"/>
    </xf>
    <xf numFmtId="0" fontId="24" fillId="3" borderId="9" xfId="1" applyFont="1" applyFill="1" applyBorder="1" applyAlignment="1">
      <alignment horizontal="center" vertical="center" wrapText="1"/>
    </xf>
    <xf numFmtId="0" fontId="24" fillId="3" borderId="11" xfId="1" applyFont="1" applyFill="1" applyBorder="1" applyAlignment="1">
      <alignment horizontal="center" vertical="center" wrapText="1"/>
    </xf>
    <xf numFmtId="0" fontId="24" fillId="3" borderId="21" xfId="1" applyFont="1" applyFill="1" applyBorder="1" applyAlignment="1">
      <alignment horizontal="center" vertical="center" wrapText="1"/>
    </xf>
    <xf numFmtId="166" fontId="23" fillId="5" borderId="2" xfId="1" applyNumberFormat="1" applyFont="1" applyFill="1" applyBorder="1" applyAlignment="1">
      <alignment horizontal="center" vertical="center" wrapText="1"/>
    </xf>
    <xf numFmtId="166" fontId="23" fillId="5" borderId="3" xfId="1" applyNumberFormat="1" applyFont="1" applyFill="1" applyBorder="1" applyAlignment="1">
      <alignment horizontal="center" vertical="center" wrapText="1"/>
    </xf>
    <xf numFmtId="166" fontId="23" fillId="5" borderId="15" xfId="1" applyNumberFormat="1" applyFont="1" applyFill="1" applyBorder="1" applyAlignment="1">
      <alignment horizontal="center" vertical="center" wrapText="1"/>
    </xf>
    <xf numFmtId="0" fontId="23" fillId="3" borderId="13" xfId="1" applyFont="1" applyFill="1" applyBorder="1" applyAlignment="1">
      <alignment horizontal="center" vertical="center" wrapText="1"/>
    </xf>
    <xf numFmtId="0" fontId="32" fillId="3" borderId="6" xfId="1" applyFont="1" applyFill="1" applyBorder="1" applyAlignment="1">
      <alignment horizontal="center" vertical="center" wrapText="1"/>
    </xf>
    <xf numFmtId="0" fontId="32" fillId="3" borderId="22" xfId="1" applyFont="1" applyFill="1" applyBorder="1" applyAlignment="1">
      <alignment horizontal="center" vertical="center" wrapText="1"/>
    </xf>
    <xf numFmtId="0" fontId="32" fillId="3" borderId="9" xfId="1" applyFont="1" applyFill="1" applyBorder="1" applyAlignment="1">
      <alignment horizontal="center" vertical="center" wrapText="1"/>
    </xf>
    <xf numFmtId="0" fontId="32" fillId="3" borderId="11" xfId="1" applyFont="1" applyFill="1" applyBorder="1" applyAlignment="1">
      <alignment horizontal="center" vertical="center" wrapText="1"/>
    </xf>
    <xf numFmtId="0" fontId="32" fillId="3" borderId="21" xfId="1" applyFont="1" applyFill="1" applyBorder="1" applyAlignment="1">
      <alignment horizontal="center" vertical="center" wrapText="1"/>
    </xf>
    <xf numFmtId="166" fontId="23" fillId="5" borderId="8" xfId="1" applyNumberFormat="1" applyFont="1" applyFill="1" applyBorder="1" applyAlignment="1">
      <alignment horizontal="center" vertical="center" wrapText="1"/>
    </xf>
    <xf numFmtId="166" fontId="23" fillId="5" borderId="5" xfId="1" applyNumberFormat="1" applyFont="1" applyFill="1" applyBorder="1" applyAlignment="1">
      <alignment horizontal="center" vertical="center" wrapText="1"/>
    </xf>
    <xf numFmtId="2" fontId="27" fillId="0" borderId="0" xfId="1" applyNumberFormat="1" applyFont="1" applyAlignment="1">
      <alignment horizontal="center" vertical="center" wrapText="1"/>
    </xf>
    <xf numFmtId="2" fontId="13" fillId="0" borderId="0" xfId="1" applyNumberFormat="1" applyFont="1" applyAlignment="1">
      <alignment horizontal="left" vertical="center" wrapText="1"/>
    </xf>
    <xf numFmtId="0" fontId="0" fillId="0" borderId="11" xfId="0" applyBorder="1" applyAlignment="1">
      <alignment horizontal="left"/>
    </xf>
    <xf numFmtId="2" fontId="3" fillId="0" borderId="0" xfId="1" applyNumberFormat="1" applyFont="1" applyAlignment="1">
      <alignment horizontal="center" vertical="center" wrapText="1"/>
    </xf>
    <xf numFmtId="2" fontId="3" fillId="0" borderId="10" xfId="1" applyNumberFormat="1" applyFont="1" applyBorder="1" applyAlignment="1">
      <alignment horizontal="center" vertical="center" wrapText="1"/>
    </xf>
    <xf numFmtId="2" fontId="17" fillId="2" borderId="0" xfId="1" applyNumberFormat="1" applyFont="1" applyFill="1" applyAlignment="1">
      <alignment horizontal="center" vertical="center" wrapText="1"/>
    </xf>
    <xf numFmtId="2" fontId="17" fillId="0" borderId="0" xfId="1" applyNumberFormat="1" applyFont="1" applyAlignment="1">
      <alignment horizontal="center" vertical="center" wrapText="1"/>
    </xf>
    <xf numFmtId="2" fontId="18" fillId="0" borderId="0" xfId="1" applyNumberFormat="1" applyFont="1" applyAlignment="1">
      <alignment horizontal="center" vertical="center" wrapText="1"/>
    </xf>
    <xf numFmtId="2" fontId="17" fillId="0" borderId="11" xfId="1" applyNumberFormat="1" applyFont="1" applyBorder="1" applyAlignment="1">
      <alignment horizontal="center" vertical="center" wrapText="1"/>
    </xf>
    <xf numFmtId="0" fontId="9" fillId="3" borderId="2" xfId="0" applyFont="1" applyFill="1" applyBorder="1" applyAlignment="1">
      <alignment horizontal="left"/>
    </xf>
    <xf numFmtId="0" fontId="9" fillId="3" borderId="3" xfId="0" applyFont="1" applyFill="1" applyBorder="1" applyAlignment="1">
      <alignment horizontal="left"/>
    </xf>
    <xf numFmtId="0" fontId="9" fillId="3" borderId="15" xfId="0" applyFont="1" applyFill="1" applyBorder="1" applyAlignment="1">
      <alignment horizontal="left"/>
    </xf>
    <xf numFmtId="0" fontId="9" fillId="3" borderId="2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10" fontId="17" fillId="2" borderId="0" xfId="14" applyNumberFormat="1" applyFont="1" applyFill="1" applyBorder="1" applyAlignment="1">
      <alignment horizontal="left" vertical="center"/>
    </xf>
    <xf numFmtId="0" fontId="18" fillId="2" borderId="0" xfId="0" quotePrefix="1" applyFont="1" applyFill="1" applyAlignment="1">
      <alignment horizontal="left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13" fillId="0" borderId="18" xfId="0" applyFont="1" applyBorder="1" applyAlignment="1">
      <alignment horizontal="left" vertical="center" wrapText="1"/>
    </xf>
    <xf numFmtId="0" fontId="3" fillId="0" borderId="18" xfId="0" applyFont="1" applyBorder="1"/>
    <xf numFmtId="0" fontId="3" fillId="0" borderId="19" xfId="0" applyFont="1" applyBorder="1"/>
    <xf numFmtId="0" fontId="13" fillId="0" borderId="4" xfId="0" applyFont="1" applyBorder="1" applyAlignment="1">
      <alignment horizontal="left" vertical="center" wrapText="1"/>
    </xf>
    <xf numFmtId="0" fontId="3" fillId="0" borderId="4" xfId="0" applyFont="1" applyBorder="1"/>
    <xf numFmtId="0" fontId="3" fillId="0" borderId="7" xfId="0" applyFont="1" applyBorder="1"/>
    <xf numFmtId="44" fontId="16" fillId="0" borderId="17" xfId="7" applyFont="1" applyFill="1" applyBorder="1" applyAlignment="1">
      <alignment horizontal="right" vertical="center"/>
    </xf>
    <xf numFmtId="44" fontId="29" fillId="2" borderId="0" xfId="15" applyNumberFormat="1" applyFill="1" applyBorder="1" applyAlignment="1">
      <alignment horizontal="left" vertical="center" wrapText="1"/>
    </xf>
    <xf numFmtId="44" fontId="16" fillId="2" borderId="0" xfId="7" applyFont="1" applyFill="1" applyBorder="1" applyAlignment="1">
      <alignment horizontal="left" vertical="center" wrapText="1"/>
    </xf>
    <xf numFmtId="0" fontId="13" fillId="2" borderId="18" xfId="0" applyFont="1" applyFill="1" applyBorder="1" applyAlignment="1">
      <alignment horizontal="left" vertical="center" wrapText="1"/>
    </xf>
    <xf numFmtId="0" fontId="3" fillId="2" borderId="18" xfId="0" applyFont="1" applyFill="1" applyBorder="1"/>
    <xf numFmtId="0" fontId="3" fillId="2" borderId="19" xfId="0" applyFont="1" applyFill="1" applyBorder="1"/>
    <xf numFmtId="0" fontId="13" fillId="2" borderId="4" xfId="0" applyFont="1" applyFill="1" applyBorder="1" applyAlignment="1">
      <alignment horizontal="left" vertical="center" wrapText="1"/>
    </xf>
    <xf numFmtId="0" fontId="3" fillId="2" borderId="4" xfId="0" applyFont="1" applyFill="1" applyBorder="1"/>
    <xf numFmtId="0" fontId="3" fillId="2" borderId="7" xfId="0" applyFont="1" applyFill="1" applyBorder="1"/>
    <xf numFmtId="44" fontId="16" fillId="2" borderId="17" xfId="7" applyFont="1" applyFill="1" applyBorder="1" applyAlignment="1">
      <alignment horizontal="right" vertical="center"/>
    </xf>
    <xf numFmtId="0" fontId="0" fillId="0" borderId="2" xfId="0" applyBorder="1" applyAlignment="1">
      <alignment horizontal="center"/>
    </xf>
    <xf numFmtId="0" fontId="0" fillId="0" borderId="15" xfId="0" applyBorder="1" applyAlignment="1">
      <alignment horizontal="center"/>
    </xf>
    <xf numFmtId="0" fontId="7" fillId="2" borderId="1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left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14" fillId="2" borderId="18" xfId="0" applyFont="1" applyFill="1" applyBorder="1" applyAlignment="1">
      <alignment horizontal="left" vertical="center" wrapText="1"/>
    </xf>
    <xf numFmtId="0" fontId="4" fillId="2" borderId="18" xfId="0" applyFont="1" applyFill="1" applyBorder="1"/>
    <xf numFmtId="0" fontId="4" fillId="2" borderId="19" xfId="0" applyFont="1" applyFill="1" applyBorder="1"/>
    <xf numFmtId="0" fontId="17" fillId="3" borderId="6" xfId="1" applyFont="1" applyFill="1" applyBorder="1" applyAlignment="1">
      <alignment horizontal="center" vertical="center" wrapText="1"/>
    </xf>
    <xf numFmtId="0" fontId="17" fillId="3" borderId="22" xfId="1" applyFont="1" applyFill="1" applyBorder="1" applyAlignment="1">
      <alignment horizontal="center" vertical="center" wrapText="1"/>
    </xf>
    <xf numFmtId="0" fontId="17" fillId="3" borderId="9" xfId="1" applyFont="1" applyFill="1" applyBorder="1" applyAlignment="1">
      <alignment horizontal="center" vertical="center" wrapText="1"/>
    </xf>
    <xf numFmtId="0" fontId="17" fillId="3" borderId="11" xfId="1" applyFont="1" applyFill="1" applyBorder="1" applyAlignment="1">
      <alignment horizontal="center" vertical="center" wrapText="1"/>
    </xf>
    <xf numFmtId="0" fontId="17" fillId="3" borderId="21" xfId="1" applyFont="1" applyFill="1" applyBorder="1" applyAlignment="1">
      <alignment horizontal="center" vertical="center" wrapText="1"/>
    </xf>
    <xf numFmtId="2" fontId="19" fillId="0" borderId="13" xfId="1" applyNumberFormat="1" applyFont="1" applyBorder="1" applyAlignment="1">
      <alignment horizontal="center" vertical="center" wrapText="1"/>
    </xf>
    <xf numFmtId="2" fontId="19" fillId="0" borderId="6" xfId="1" applyNumberFormat="1" applyFont="1" applyBorder="1" applyAlignment="1">
      <alignment horizontal="center" vertical="center" wrapText="1"/>
    </xf>
    <xf numFmtId="2" fontId="19" fillId="0" borderId="22" xfId="1" applyNumberFormat="1" applyFont="1" applyBorder="1" applyAlignment="1">
      <alignment horizontal="center" vertical="center" wrapText="1"/>
    </xf>
    <xf numFmtId="2" fontId="13" fillId="0" borderId="0" xfId="1" applyNumberFormat="1" applyFont="1" applyAlignment="1">
      <alignment horizontal="center" vertical="center" wrapText="1"/>
    </xf>
    <xf numFmtId="2" fontId="13" fillId="0" borderId="10" xfId="1" applyNumberFormat="1" applyFont="1" applyBorder="1" applyAlignment="1">
      <alignment horizontal="center" vertical="center" wrapText="1"/>
    </xf>
  </cellXfs>
  <cellStyles count="16">
    <cellStyle name="Hiperlink" xfId="15" builtinId="8"/>
    <cellStyle name="Moeda" xfId="7" builtinId="4"/>
    <cellStyle name="Normal" xfId="0" builtinId="0"/>
    <cellStyle name="Normal 2" xfId="1" xr:uid="{00000000-0005-0000-0000-000003000000}"/>
    <cellStyle name="Normal 2 2" xfId="10" xr:uid="{00000000-0005-0000-0000-000004000000}"/>
    <cellStyle name="Normal 3" xfId="3" xr:uid="{00000000-0005-0000-0000-000005000000}"/>
    <cellStyle name="Normal 7 2" xfId="4" xr:uid="{00000000-0005-0000-0000-000006000000}"/>
    <cellStyle name="Normal_Pesquisa no referencial 10 de maio de 2013" xfId="8" xr:uid="{00000000-0005-0000-0000-000007000000}"/>
    <cellStyle name="Porcentagem" xfId="14" builtinId="5"/>
    <cellStyle name="Vírgula 12" xfId="5" xr:uid="{00000000-0005-0000-0000-000009000000}"/>
    <cellStyle name="Vírgula 12 2" xfId="12" xr:uid="{00000000-0005-0000-0000-00000A000000}"/>
    <cellStyle name="Vírgula 2" xfId="2" xr:uid="{00000000-0005-0000-0000-00000B000000}"/>
    <cellStyle name="Vírgula 2 2" xfId="11" xr:uid="{00000000-0005-0000-0000-00000C000000}"/>
    <cellStyle name="Vírgula 3" xfId="9" xr:uid="{00000000-0005-0000-0000-00000D000000}"/>
    <cellStyle name="Vírgula 5 6" xfId="6" xr:uid="{00000000-0005-0000-0000-00000E000000}"/>
    <cellStyle name="Vírgula 5 6 2" xfId="13" xr:uid="{00000000-0005-0000-0000-00000F000000}"/>
  </cellStyles>
  <dxfs count="80"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C0C0C0"/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389341</xdr:colOff>
      <xdr:row>2</xdr:row>
      <xdr:rowOff>158750</xdr:rowOff>
    </xdr:from>
    <xdr:to>
      <xdr:col>1</xdr:col>
      <xdr:colOff>407579</xdr:colOff>
      <xdr:row>7</xdr:row>
      <xdr:rowOff>178049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9341" y="476250"/>
          <a:ext cx="695571" cy="982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75307</xdr:colOff>
      <xdr:row>0</xdr:row>
      <xdr:rowOff>19049</xdr:rowOff>
    </xdr:from>
    <xdr:to>
      <xdr:col>5</xdr:col>
      <xdr:colOff>342900</xdr:colOff>
      <xdr:row>5</xdr:row>
      <xdr:rowOff>87264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C970998-9BF5-4CD6-AEC7-D6A14D16B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13707" y="19049"/>
          <a:ext cx="877193" cy="954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1952626</xdr:colOff>
      <xdr:row>6</xdr:row>
      <xdr:rowOff>214313</xdr:rowOff>
    </xdr:from>
    <xdr:to>
      <xdr:col>13</xdr:col>
      <xdr:colOff>1956090</xdr:colOff>
      <xdr:row>19</xdr:row>
      <xdr:rowOff>159205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1" y="1471613"/>
          <a:ext cx="2651414" cy="3573917"/>
        </a:xfrm>
        <a:prstGeom prst="rect">
          <a:avLst/>
        </a:prstGeom>
      </xdr:spPr>
    </xdr:pic>
    <xdr:clientData/>
  </xdr:twoCellAnchor>
  <xdr:twoCellAnchor editAs="oneCell">
    <xdr:from>
      <xdr:col>15</xdr:col>
      <xdr:colOff>409142</xdr:colOff>
      <xdr:row>7</xdr:row>
      <xdr:rowOff>58449</xdr:rowOff>
    </xdr:from>
    <xdr:to>
      <xdr:col>20</xdr:col>
      <xdr:colOff>323824</xdr:colOff>
      <xdr:row>18</xdr:row>
      <xdr:rowOff>72736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35592" y="1639599"/>
          <a:ext cx="3838982" cy="2271712"/>
        </a:xfrm>
        <a:prstGeom prst="rect">
          <a:avLst/>
        </a:prstGeom>
      </xdr:spPr>
    </xdr:pic>
    <xdr:clientData/>
  </xdr:twoCellAnchor>
  <xdr:twoCellAnchor editAs="oneCell">
    <xdr:from>
      <xdr:col>16</xdr:col>
      <xdr:colOff>242455</xdr:colOff>
      <xdr:row>25</xdr:row>
      <xdr:rowOff>0</xdr:rowOff>
    </xdr:from>
    <xdr:to>
      <xdr:col>19</xdr:col>
      <xdr:colOff>403513</xdr:colOff>
      <xdr:row>33</xdr:row>
      <xdr:rowOff>113585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78505" y="4470544"/>
          <a:ext cx="2523258" cy="2485310"/>
        </a:xfrm>
        <a:prstGeom prst="rect">
          <a:avLst/>
        </a:prstGeom>
      </xdr:spPr>
    </xdr:pic>
    <xdr:clientData/>
  </xdr:twoCellAnchor>
  <xdr:twoCellAnchor editAs="oneCell">
    <xdr:from>
      <xdr:col>13</xdr:col>
      <xdr:colOff>628112</xdr:colOff>
      <xdr:row>25</xdr:row>
      <xdr:rowOff>0</xdr:rowOff>
    </xdr:from>
    <xdr:to>
      <xdr:col>13</xdr:col>
      <xdr:colOff>630426</xdr:colOff>
      <xdr:row>29</xdr:row>
      <xdr:rowOff>58016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49087" y="14878050"/>
          <a:ext cx="1640614" cy="905741"/>
        </a:xfrm>
        <a:prstGeom prst="rect">
          <a:avLst/>
        </a:prstGeom>
      </xdr:spPr>
    </xdr:pic>
    <xdr:clientData/>
  </xdr:twoCellAnchor>
  <xdr:twoCellAnchor editAs="oneCell">
    <xdr:from>
      <xdr:col>13</xdr:col>
      <xdr:colOff>2409824</xdr:colOff>
      <xdr:row>25</xdr:row>
      <xdr:rowOff>0</xdr:rowOff>
    </xdr:from>
    <xdr:to>
      <xdr:col>13</xdr:col>
      <xdr:colOff>2412868</xdr:colOff>
      <xdr:row>29</xdr:row>
      <xdr:rowOff>14330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830799" y="14978803"/>
          <a:ext cx="1720981" cy="852530"/>
        </a:xfrm>
        <a:prstGeom prst="rect">
          <a:avLst/>
        </a:prstGeom>
      </xdr:spPr>
    </xdr:pic>
    <xdr:clientData/>
  </xdr:twoCellAnchor>
  <xdr:twoCellAnchor editAs="oneCell">
    <xdr:from>
      <xdr:col>13</xdr:col>
      <xdr:colOff>900544</xdr:colOff>
      <xdr:row>25</xdr:row>
      <xdr:rowOff>0</xdr:rowOff>
    </xdr:from>
    <xdr:to>
      <xdr:col>13</xdr:col>
      <xdr:colOff>906606</xdr:colOff>
      <xdr:row>28</xdr:row>
      <xdr:rowOff>2786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321519" y="19529262"/>
          <a:ext cx="1558637" cy="831461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2571750</xdr:colOff>
      <xdr:row>25</xdr:row>
      <xdr:rowOff>0</xdr:rowOff>
    </xdr:from>
    <xdr:to>
      <xdr:col>13</xdr:col>
      <xdr:colOff>2572616</xdr:colOff>
      <xdr:row>29</xdr:row>
      <xdr:rowOff>2382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92725" y="19722703"/>
          <a:ext cx="2180359" cy="954882"/>
        </a:xfrm>
        <a:prstGeom prst="rect">
          <a:avLst/>
        </a:prstGeom>
      </xdr:spPr>
    </xdr:pic>
    <xdr:clientData/>
  </xdr:twoCellAnchor>
  <xdr:twoCellAnchor editAs="oneCell">
    <xdr:from>
      <xdr:col>13</xdr:col>
      <xdr:colOff>1319892</xdr:colOff>
      <xdr:row>25</xdr:row>
      <xdr:rowOff>0</xdr:rowOff>
    </xdr:from>
    <xdr:to>
      <xdr:col>13</xdr:col>
      <xdr:colOff>1324215</xdr:colOff>
      <xdr:row>32</xdr:row>
      <xdr:rowOff>7766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40867" y="32519327"/>
          <a:ext cx="2585598" cy="1426991"/>
        </a:xfrm>
        <a:prstGeom prst="rect">
          <a:avLst/>
        </a:prstGeom>
      </xdr:spPr>
    </xdr:pic>
    <xdr:clientData/>
  </xdr:twoCellAnchor>
  <xdr:twoCellAnchor editAs="oneCell">
    <xdr:from>
      <xdr:col>13</xdr:col>
      <xdr:colOff>4109357</xdr:colOff>
      <xdr:row>25</xdr:row>
      <xdr:rowOff>0</xdr:rowOff>
    </xdr:from>
    <xdr:to>
      <xdr:col>14</xdr:col>
      <xdr:colOff>194784</xdr:colOff>
      <xdr:row>31</xdr:row>
      <xdr:rowOff>59960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530332" y="32370436"/>
          <a:ext cx="2171902" cy="1231535"/>
        </a:xfrm>
        <a:prstGeom prst="rect">
          <a:avLst/>
        </a:prstGeom>
      </xdr:spPr>
    </xdr:pic>
    <xdr:clientData/>
  </xdr:twoCellAnchor>
  <xdr:twoCellAnchor editAs="oneCell">
    <xdr:from>
      <xdr:col>16</xdr:col>
      <xdr:colOff>188137</xdr:colOff>
      <xdr:row>25</xdr:row>
      <xdr:rowOff>0</xdr:rowOff>
    </xdr:from>
    <xdr:to>
      <xdr:col>19</xdr:col>
      <xdr:colOff>404189</xdr:colOff>
      <xdr:row>33</xdr:row>
      <xdr:rowOff>129787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24187" y="31969983"/>
          <a:ext cx="2616352" cy="16823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440390</xdr:colOff>
      <xdr:row>2</xdr:row>
      <xdr:rowOff>33617</xdr:rowOff>
    </xdr:from>
    <xdr:to>
      <xdr:col>1</xdr:col>
      <xdr:colOff>458628</xdr:colOff>
      <xdr:row>7</xdr:row>
      <xdr:rowOff>50426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0390" y="347382"/>
          <a:ext cx="690591" cy="980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qi.com.br/janela-ramassol-slim-63102/116433?gclid=EAIaIQobChMI4YHtvMjS9wIVzhJMCh2UGwvdEAQYBCABEgI34PD_BwE" TargetMode="External"/><Relationship Id="rId3" Type="http://schemas.openxmlformats.org/officeDocument/2006/relationships/hyperlink" Target="https://produto.mercadolivre.com.br/MLB-1933619107-porta-laminada-de-aco-80cm-abertura-direita-cinza-metalpan-_JM?matt_tool=45029758&amp;matt_word=&amp;matt_source=google&amp;matt_campaign_id=14302215522&amp;matt_ad_group_id=134553699828&amp;matt_match_type=&amp;matt_network=g&amp;matt_device=c&amp;matt_creative=539425477825&amp;matt_keyword=&amp;matt_ad_position=&amp;matt_ad_type=pla&amp;matt_merchant_id=544716438&amp;matt_product_id=MLB1933619107&amp;matt_product_partition_id=1405369424543&amp;matt_target_id=aud-1396166235996:pla-1405369424543&amp;gclid=EAIaIQobChMInK21jO_89gIVTAWRCh1wZAyzEAQYDCABEgLUnfD_BwE" TargetMode="External"/><Relationship Id="rId7" Type="http://schemas.openxmlformats.org/officeDocument/2006/relationships/hyperlink" Target="https://www.leroymerlin.com.br/janela-basculante-aluminio-pintado-branco-0,60x0,60m-linha-fortline-atlantica_88016642?store_code=19&amp;gclid=EAIaIQobChMInYjx0sXS9wIVSeZcCh0ymwM7EAYYASABEgLbePD_BwE" TargetMode="External"/><Relationship Id="rId2" Type="http://schemas.openxmlformats.org/officeDocument/2006/relationships/hyperlink" Target="https://asc-materiais-de-construcao.lojaintegrada.com.br/porta-laminada-de-aco?utm_source=Site&amp;utm_medium=GoogleMerchant&amp;utm_campaign=GoogleMerchant&amp;sku=ASC0653" TargetMode="External"/><Relationship Id="rId1" Type="http://schemas.openxmlformats.org/officeDocument/2006/relationships/hyperlink" Target="https://www.taqi.com.br/porta-laminada-ramassol-romex-900186/116540?gclid=EAIaIQobChMI7cqq_Zb79gIVkIORCh24Ew9tEAQYAiABEgIFLPD_BwE" TargetMode="External"/><Relationship Id="rId6" Type="http://schemas.openxmlformats.org/officeDocument/2006/relationships/hyperlink" Target="https://produto.mercadolivre.com.br/MLB-1933619107-porta-laminada-de-aco-80cm-abertura-direita-cinza-metalpan-" TargetMode="External"/><Relationship Id="rId5" Type="http://schemas.openxmlformats.org/officeDocument/2006/relationships/hyperlink" Target="https://asc-materiais-de-construcao.lojaintegrada.com.br/porta-laminada-de-" TargetMode="External"/><Relationship Id="rId10" Type="http://schemas.openxmlformats.org/officeDocument/2006/relationships/drawing" Target="../drawings/drawing3.xml"/><Relationship Id="rId4" Type="http://schemas.openxmlformats.org/officeDocument/2006/relationships/hyperlink" Target="https://www.taqi.com.br/porta-laminada-ramassol-romex-900186/116540?gclid=EAIaIQobChMI7cqq_Zb79gIVkIORCh24Ew9tEAQYAiABEgIFLPD_BwE" TargetMode="External"/><Relationship Id="rId9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11"/>
  <sheetViews>
    <sheetView topLeftCell="A4" zoomScale="90" zoomScaleNormal="90" workbookViewId="0">
      <pane ySplit="11" topLeftCell="A96" activePane="bottomLeft" state="frozen"/>
      <selection activeCell="A4" sqref="A4"/>
      <selection pane="bottomLeft" activeCell="T94" sqref="T94"/>
    </sheetView>
  </sheetViews>
  <sheetFormatPr defaultRowHeight="12.75" x14ac:dyDescent="0.2"/>
  <cols>
    <col min="1" max="1" width="10.140625" customWidth="1"/>
    <col min="3" max="3" width="20.42578125" customWidth="1"/>
    <col min="5" max="5" width="10.85546875" customWidth="1"/>
    <col min="6" max="6" width="4.140625" customWidth="1"/>
    <col min="7" max="7" width="6.7109375" customWidth="1"/>
    <col min="8" max="8" width="6.5703125" customWidth="1"/>
    <col min="9" max="9" width="12.7109375" customWidth="1"/>
    <col min="10" max="10" width="12.42578125" customWidth="1"/>
    <col min="11" max="11" width="12" customWidth="1"/>
    <col min="12" max="12" width="8.85546875" customWidth="1"/>
    <col min="13" max="13" width="13.140625" customWidth="1"/>
    <col min="14" max="14" width="13.140625" style="172" customWidth="1"/>
    <col min="15" max="15" width="11.28515625" style="1" customWidth="1"/>
    <col min="16" max="16" width="12.28515625" style="1" customWidth="1"/>
    <col min="17" max="17" width="9.7109375" style="1" customWidth="1"/>
    <col min="18" max="18" width="13.42578125" style="1" customWidth="1"/>
    <col min="20" max="20" width="55.28515625" customWidth="1"/>
  </cols>
  <sheetData>
    <row r="1" spans="1:18" x14ac:dyDescent="0.2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69"/>
      <c r="O1" s="170"/>
      <c r="P1" s="170"/>
      <c r="Q1" s="170"/>
      <c r="R1" s="171"/>
    </row>
    <row r="2" spans="1:18" x14ac:dyDescent="0.2">
      <c r="A2" s="46"/>
      <c r="R2" s="173"/>
    </row>
    <row r="3" spans="1:18" ht="15" x14ac:dyDescent="0.2">
      <c r="A3" s="225" t="s">
        <v>287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7"/>
    </row>
    <row r="4" spans="1:18" ht="15" x14ac:dyDescent="0.2">
      <c r="A4" s="228" t="s">
        <v>195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7"/>
    </row>
    <row r="5" spans="1:18" ht="15" x14ac:dyDescent="0.2">
      <c r="A5" s="229" t="s">
        <v>60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1"/>
    </row>
    <row r="6" spans="1:18" ht="15" x14ac:dyDescent="0.2">
      <c r="A6" s="225" t="s">
        <v>76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7"/>
    </row>
    <row r="7" spans="1:18" ht="15.75" x14ac:dyDescent="0.2">
      <c r="A7" s="75"/>
      <c r="B7" s="76"/>
      <c r="C7" s="253" t="s">
        <v>202</v>
      </c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174"/>
      <c r="O7" s="175"/>
      <c r="P7" s="175"/>
      <c r="Q7" s="175"/>
      <c r="R7" s="176"/>
    </row>
    <row r="8" spans="1:18" ht="15" x14ac:dyDescent="0.2">
      <c r="A8" s="75"/>
      <c r="B8" s="76"/>
      <c r="C8" s="254" t="s">
        <v>203</v>
      </c>
      <c r="D8" s="254"/>
      <c r="E8" s="254"/>
      <c r="F8" s="254"/>
      <c r="G8" s="254"/>
      <c r="H8" s="254"/>
      <c r="I8" s="254"/>
      <c r="J8" s="254" t="s">
        <v>288</v>
      </c>
      <c r="K8" s="254"/>
      <c r="L8" s="254"/>
      <c r="M8" s="254"/>
      <c r="N8" s="256" t="s">
        <v>205</v>
      </c>
      <c r="O8" s="256"/>
      <c r="P8" s="256"/>
      <c r="Q8" s="256"/>
      <c r="R8" s="257"/>
    </row>
    <row r="9" spans="1:18" x14ac:dyDescent="0.2">
      <c r="A9" s="48"/>
      <c r="B9" s="49"/>
      <c r="C9" s="255" t="s">
        <v>204</v>
      </c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177"/>
      <c r="O9" s="178"/>
      <c r="P9" s="178"/>
      <c r="Q9" s="178"/>
      <c r="R9" s="179"/>
    </row>
    <row r="10" spans="1:18" ht="14.25" x14ac:dyDescent="0.2">
      <c r="A10" s="232"/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</row>
    <row r="11" spans="1:18" ht="14.25" customHeight="1" x14ac:dyDescent="0.2">
      <c r="A11" s="72"/>
      <c r="B11" s="73"/>
      <c r="C11" s="73"/>
      <c r="D11" s="73"/>
      <c r="E11" s="73"/>
      <c r="F11" s="73"/>
      <c r="G11" s="73"/>
      <c r="H11" s="73"/>
      <c r="I11" s="236" t="s">
        <v>284</v>
      </c>
      <c r="J11" s="237"/>
      <c r="K11" s="237"/>
      <c r="L11" s="237"/>
      <c r="M11" s="238"/>
      <c r="N11" s="245" t="s">
        <v>283</v>
      </c>
      <c r="O11" s="246"/>
      <c r="P11" s="246"/>
      <c r="Q11" s="246"/>
      <c r="R11" s="247"/>
    </row>
    <row r="12" spans="1:18" ht="14.25" customHeight="1" x14ac:dyDescent="0.2">
      <c r="A12" s="72"/>
      <c r="B12" s="73"/>
      <c r="C12" s="73"/>
      <c r="D12" s="73"/>
      <c r="E12" s="73"/>
      <c r="F12" s="73"/>
      <c r="G12" s="73"/>
      <c r="H12" s="73"/>
      <c r="I12" s="239"/>
      <c r="J12" s="240"/>
      <c r="K12" s="240"/>
      <c r="L12" s="240"/>
      <c r="M12" s="241"/>
      <c r="N12" s="248"/>
      <c r="O12" s="249"/>
      <c r="P12" s="249"/>
      <c r="Q12" s="249"/>
      <c r="R12" s="250"/>
    </row>
    <row r="13" spans="1:18" ht="15" x14ac:dyDescent="0.2">
      <c r="A13" s="235" t="s">
        <v>33</v>
      </c>
      <c r="B13" s="235" t="s">
        <v>77</v>
      </c>
      <c r="C13" s="235" t="s">
        <v>32</v>
      </c>
      <c r="D13" s="235"/>
      <c r="E13" s="235"/>
      <c r="F13" s="235"/>
      <c r="G13" s="235" t="s">
        <v>295</v>
      </c>
      <c r="H13" s="235" t="s">
        <v>78</v>
      </c>
      <c r="I13" s="221" t="s">
        <v>197</v>
      </c>
      <c r="J13" s="221"/>
      <c r="K13" s="221"/>
      <c r="L13" s="221" t="s">
        <v>285</v>
      </c>
      <c r="M13" s="221" t="s">
        <v>200</v>
      </c>
      <c r="N13" s="242" t="s">
        <v>198</v>
      </c>
      <c r="O13" s="243"/>
      <c r="P13" s="244"/>
      <c r="Q13" s="251" t="s">
        <v>281</v>
      </c>
      <c r="R13" s="251" t="s">
        <v>200</v>
      </c>
    </row>
    <row r="14" spans="1:18" ht="45" x14ac:dyDescent="0.2">
      <c r="A14" s="235"/>
      <c r="B14" s="235"/>
      <c r="C14" s="235"/>
      <c r="D14" s="235"/>
      <c r="E14" s="235"/>
      <c r="F14" s="235"/>
      <c r="G14" s="235"/>
      <c r="H14" s="235"/>
      <c r="I14" s="30" t="s">
        <v>199</v>
      </c>
      <c r="J14" s="30" t="s">
        <v>80</v>
      </c>
      <c r="K14" s="30" t="s">
        <v>201</v>
      </c>
      <c r="L14" s="221"/>
      <c r="M14" s="221"/>
      <c r="N14" s="157" t="s">
        <v>79</v>
      </c>
      <c r="O14" s="30" t="s">
        <v>80</v>
      </c>
      <c r="P14" s="30" t="s">
        <v>201</v>
      </c>
      <c r="Q14" s="252"/>
      <c r="R14" s="252"/>
    </row>
    <row r="15" spans="1:18" x14ac:dyDescent="0.2">
      <c r="A15" s="31">
        <v>1</v>
      </c>
      <c r="B15" s="211" t="s">
        <v>92</v>
      </c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2"/>
    </row>
    <row r="16" spans="1:18" ht="30.75" customHeight="1" x14ac:dyDescent="0.2">
      <c r="A16" s="65" t="s">
        <v>0</v>
      </c>
      <c r="B16" s="66" t="s">
        <v>81</v>
      </c>
      <c r="C16" s="189" t="s">
        <v>230</v>
      </c>
      <c r="D16" s="190"/>
      <c r="E16" s="190"/>
      <c r="F16" s="191"/>
      <c r="G16" s="59">
        <v>1</v>
      </c>
      <c r="H16" s="60" t="s">
        <v>1</v>
      </c>
      <c r="I16" s="61"/>
      <c r="J16" s="61"/>
      <c r="K16" s="61"/>
      <c r="L16" s="74"/>
      <c r="M16" s="61"/>
      <c r="N16" s="67">
        <v>247.62</v>
      </c>
      <c r="O16" s="67">
        <v>23.54</v>
      </c>
      <c r="P16" s="67">
        <f>N16+O16</f>
        <v>271.16000000000003</v>
      </c>
      <c r="Q16" s="74">
        <v>0.22470000000000001</v>
      </c>
      <c r="R16" s="67">
        <f>ROUND(P16*G16,2)*1.2247</f>
        <v>332.089652</v>
      </c>
    </row>
    <row r="17" spans="1:20" s="1" customFormat="1" ht="25.5" customHeight="1" x14ac:dyDescent="0.2">
      <c r="A17" s="65" t="s">
        <v>2</v>
      </c>
      <c r="B17" s="66">
        <v>98524</v>
      </c>
      <c r="C17" s="189" t="s">
        <v>93</v>
      </c>
      <c r="D17" s="190"/>
      <c r="E17" s="190"/>
      <c r="F17" s="191"/>
      <c r="G17" s="59">
        <v>6.6</v>
      </c>
      <c r="H17" s="60" t="s">
        <v>1</v>
      </c>
      <c r="I17" s="61"/>
      <c r="J17" s="61"/>
      <c r="K17" s="61"/>
      <c r="L17" s="74"/>
      <c r="M17" s="61"/>
      <c r="N17" s="67">
        <v>0.65</v>
      </c>
      <c r="O17" s="67">
        <v>2.0499999999999998</v>
      </c>
      <c r="P17" s="67">
        <f t="shared" ref="P17:P18" si="0">N17+O17</f>
        <v>2.6999999999999997</v>
      </c>
      <c r="Q17" s="74">
        <v>0.22470000000000001</v>
      </c>
      <c r="R17" s="67">
        <f t="shared" ref="R17:R18" si="1">ROUND(P17*G17,2)*1.2247</f>
        <v>21.824154</v>
      </c>
    </row>
    <row r="18" spans="1:20" s="1" customFormat="1" ht="39" customHeight="1" x14ac:dyDescent="0.2">
      <c r="A18" s="65" t="s">
        <v>16</v>
      </c>
      <c r="B18" s="66">
        <v>99059</v>
      </c>
      <c r="C18" s="224" t="s">
        <v>94</v>
      </c>
      <c r="D18" s="224"/>
      <c r="E18" s="224"/>
      <c r="F18" s="224"/>
      <c r="G18" s="59">
        <v>2.8</v>
      </c>
      <c r="H18" s="60" t="s">
        <v>1</v>
      </c>
      <c r="I18" s="61"/>
      <c r="J18" s="67"/>
      <c r="K18" s="61"/>
      <c r="L18" s="74"/>
      <c r="M18" s="61"/>
      <c r="N18" s="67">
        <v>23.71</v>
      </c>
      <c r="O18" s="67">
        <v>21.38</v>
      </c>
      <c r="P18" s="67">
        <f t="shared" si="0"/>
        <v>45.09</v>
      </c>
      <c r="Q18" s="74">
        <v>0.22470000000000001</v>
      </c>
      <c r="R18" s="67">
        <f t="shared" si="1"/>
        <v>154.61837499999999</v>
      </c>
    </row>
    <row r="19" spans="1:20" ht="25.5" customHeight="1" x14ac:dyDescent="0.2">
      <c r="A19" s="218" t="s">
        <v>82</v>
      </c>
      <c r="B19" s="222"/>
      <c r="C19" s="222"/>
      <c r="D19" s="222"/>
      <c r="E19" s="222"/>
      <c r="F19" s="222"/>
      <c r="G19" s="222"/>
      <c r="H19" s="223"/>
      <c r="I19" s="78">
        <f>SUM(I16:I18)</f>
        <v>0</v>
      </c>
      <c r="J19" s="78">
        <f>SUM(J16:J18)</f>
        <v>0</v>
      </c>
      <c r="K19" s="78">
        <f>SUM(K16:K18)</f>
        <v>0</v>
      </c>
      <c r="L19" s="93"/>
      <c r="M19" s="78">
        <f>SUM(M16:M18)</f>
        <v>0</v>
      </c>
      <c r="N19" s="69">
        <f>SUM(N16:N18)</f>
        <v>271.98</v>
      </c>
      <c r="O19" s="69">
        <f>SUM(O16:O18)</f>
        <v>46.97</v>
      </c>
      <c r="P19" s="69">
        <f>SUM(P16:P18)</f>
        <v>318.95000000000005</v>
      </c>
      <c r="Q19" s="69"/>
      <c r="R19" s="69">
        <f>SUM(R16:R18)</f>
        <v>508.53218100000004</v>
      </c>
      <c r="T19" s="70"/>
    </row>
    <row r="20" spans="1:20" s="1" customFormat="1" x14ac:dyDescent="0.2">
      <c r="A20" s="96"/>
      <c r="B20" s="209" t="s">
        <v>95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10"/>
    </row>
    <row r="21" spans="1:20" s="1" customFormat="1" ht="27" customHeight="1" x14ac:dyDescent="0.2">
      <c r="A21" s="65" t="s">
        <v>3</v>
      </c>
      <c r="B21" s="66">
        <v>93358</v>
      </c>
      <c r="C21" s="189" t="s">
        <v>96</v>
      </c>
      <c r="D21" s="190"/>
      <c r="E21" s="190"/>
      <c r="F21" s="191"/>
      <c r="G21" s="59">
        <v>0.15</v>
      </c>
      <c r="H21" s="60" t="s">
        <v>4</v>
      </c>
      <c r="I21" s="61"/>
      <c r="J21" s="61"/>
      <c r="K21" s="61"/>
      <c r="L21" s="74"/>
      <c r="M21" s="61"/>
      <c r="N21" s="67">
        <v>18.89</v>
      </c>
      <c r="O21" s="67">
        <v>55.64</v>
      </c>
      <c r="P21" s="67">
        <f>N21+O21</f>
        <v>74.53</v>
      </c>
      <c r="Q21" s="74">
        <v>0.22470000000000001</v>
      </c>
      <c r="R21" s="67">
        <f>ROUND(P21*G21,2)*1.2247</f>
        <v>13.692145999999999</v>
      </c>
    </row>
    <row r="22" spans="1:20" s="1" customFormat="1" ht="48.75" customHeight="1" x14ac:dyDescent="0.2">
      <c r="A22" s="65" t="s">
        <v>14</v>
      </c>
      <c r="B22" s="66">
        <v>96542</v>
      </c>
      <c r="C22" s="189" t="s">
        <v>97</v>
      </c>
      <c r="D22" s="190"/>
      <c r="E22" s="190"/>
      <c r="F22" s="191"/>
      <c r="G22" s="59">
        <v>2.04</v>
      </c>
      <c r="H22" s="60" t="s">
        <v>1</v>
      </c>
      <c r="I22" s="61"/>
      <c r="J22" s="61"/>
      <c r="K22" s="61"/>
      <c r="L22" s="74"/>
      <c r="M22" s="61"/>
      <c r="N22" s="67">
        <v>48.79</v>
      </c>
      <c r="O22" s="67">
        <v>42.92</v>
      </c>
      <c r="P22" s="67">
        <f t="shared" ref="P22:P26" si="2">N22+O22</f>
        <v>91.710000000000008</v>
      </c>
      <c r="Q22" s="74">
        <v>0.22470000000000001</v>
      </c>
      <c r="R22" s="67">
        <f t="shared" ref="R22:R26" si="3">ROUND(P22*G22,2)*1.2247</f>
        <v>229.12912299999999</v>
      </c>
    </row>
    <row r="23" spans="1:20" s="1" customFormat="1" ht="49.5" customHeight="1" x14ac:dyDescent="0.2">
      <c r="A23" s="65" t="s">
        <v>17</v>
      </c>
      <c r="B23" s="66">
        <v>94963</v>
      </c>
      <c r="C23" s="189" t="s">
        <v>98</v>
      </c>
      <c r="D23" s="190"/>
      <c r="E23" s="190"/>
      <c r="F23" s="191"/>
      <c r="G23" s="59">
        <v>0.15</v>
      </c>
      <c r="H23" s="60" t="s">
        <v>4</v>
      </c>
      <c r="I23" s="61"/>
      <c r="J23" s="61"/>
      <c r="K23" s="61"/>
      <c r="L23" s="74"/>
      <c r="M23" s="61"/>
      <c r="N23" s="67">
        <v>309.3</v>
      </c>
      <c r="O23" s="67">
        <v>59.79</v>
      </c>
      <c r="P23" s="67">
        <f t="shared" si="2"/>
        <v>369.09000000000003</v>
      </c>
      <c r="Q23" s="74">
        <v>0.22470000000000001</v>
      </c>
      <c r="R23" s="67">
        <f t="shared" si="3"/>
        <v>67.799391999999997</v>
      </c>
    </row>
    <row r="24" spans="1:20" s="1" customFormat="1" ht="46.5" customHeight="1" x14ac:dyDescent="0.2">
      <c r="A24" s="65" t="s">
        <v>18</v>
      </c>
      <c r="B24" s="66">
        <v>103670</v>
      </c>
      <c r="C24" s="189" t="s">
        <v>99</v>
      </c>
      <c r="D24" s="190"/>
      <c r="E24" s="190"/>
      <c r="F24" s="191"/>
      <c r="G24" s="59">
        <v>0.15</v>
      </c>
      <c r="H24" s="60" t="s">
        <v>4</v>
      </c>
      <c r="I24" s="61"/>
      <c r="J24" s="61"/>
      <c r="K24" s="61"/>
      <c r="L24" s="74"/>
      <c r="M24" s="61"/>
      <c r="N24" s="67">
        <v>60.55</v>
      </c>
      <c r="O24" s="67">
        <v>191.43</v>
      </c>
      <c r="P24" s="67">
        <f t="shared" si="2"/>
        <v>251.98000000000002</v>
      </c>
      <c r="Q24" s="74">
        <v>0.22470000000000001</v>
      </c>
      <c r="R24" s="67">
        <f t="shared" si="3"/>
        <v>46.293659999999996</v>
      </c>
    </row>
    <row r="25" spans="1:20" ht="27.75" customHeight="1" x14ac:dyDescent="0.2">
      <c r="A25" s="65" t="s">
        <v>19</v>
      </c>
      <c r="B25" s="66" t="s">
        <v>83</v>
      </c>
      <c r="C25" s="189" t="s">
        <v>270</v>
      </c>
      <c r="D25" s="190"/>
      <c r="E25" s="190"/>
      <c r="F25" s="191"/>
      <c r="G25" s="59">
        <v>0.15</v>
      </c>
      <c r="H25" s="60" t="s">
        <v>36</v>
      </c>
      <c r="I25" s="61"/>
      <c r="J25" s="61"/>
      <c r="K25" s="61"/>
      <c r="L25" s="74"/>
      <c r="M25" s="61"/>
      <c r="N25" s="67">
        <v>865.26</v>
      </c>
      <c r="O25" s="67">
        <v>6.34</v>
      </c>
      <c r="P25" s="67">
        <f t="shared" si="2"/>
        <v>871.6</v>
      </c>
      <c r="Q25" s="74">
        <v>0.22470000000000001</v>
      </c>
      <c r="R25" s="67">
        <f t="shared" si="3"/>
        <v>160.117278</v>
      </c>
    </row>
    <row r="26" spans="1:20" s="1" customFormat="1" ht="38.25" customHeight="1" x14ac:dyDescent="0.2">
      <c r="A26" s="65" t="s">
        <v>20</v>
      </c>
      <c r="B26" s="66">
        <v>98547</v>
      </c>
      <c r="C26" s="189" t="s">
        <v>100</v>
      </c>
      <c r="D26" s="190"/>
      <c r="E26" s="190"/>
      <c r="F26" s="191"/>
      <c r="G26" s="59">
        <v>2.04</v>
      </c>
      <c r="H26" s="60" t="s">
        <v>1</v>
      </c>
      <c r="I26" s="61"/>
      <c r="J26" s="61"/>
      <c r="K26" s="61"/>
      <c r="L26" s="74"/>
      <c r="M26" s="61"/>
      <c r="N26" s="67">
        <v>150.19999999999999</v>
      </c>
      <c r="O26" s="67">
        <v>30.46</v>
      </c>
      <c r="P26" s="67">
        <f t="shared" si="2"/>
        <v>180.66</v>
      </c>
      <c r="Q26" s="74">
        <v>0.22470000000000001</v>
      </c>
      <c r="R26" s="67">
        <f t="shared" si="3"/>
        <v>451.36318499999999</v>
      </c>
    </row>
    <row r="27" spans="1:20" ht="24" customHeight="1" x14ac:dyDescent="0.2">
      <c r="A27" s="218" t="s">
        <v>84</v>
      </c>
      <c r="B27" s="219"/>
      <c r="C27" s="219"/>
      <c r="D27" s="219"/>
      <c r="E27" s="219"/>
      <c r="F27" s="219"/>
      <c r="G27" s="219"/>
      <c r="H27" s="220"/>
      <c r="I27" s="78">
        <f>SUM(I21:I26)</f>
        <v>0</v>
      </c>
      <c r="J27" s="78">
        <f>SUM(J21:J26)</f>
        <v>0</v>
      </c>
      <c r="K27" s="78">
        <f>SUM(K21:K26)</f>
        <v>0</v>
      </c>
      <c r="L27" s="78"/>
      <c r="M27" s="78">
        <f>SUM(M21:M26)</f>
        <v>0</v>
      </c>
      <c r="N27" s="79">
        <f>SUM(N21:N26)</f>
        <v>1452.99</v>
      </c>
      <c r="O27" s="79">
        <f>SUM(O21:O26)</f>
        <v>386.57999999999993</v>
      </c>
      <c r="P27" s="79">
        <f>SUM(P21:P26)</f>
        <v>1839.5700000000002</v>
      </c>
      <c r="Q27" s="79"/>
      <c r="R27" s="79">
        <f>SUM(R21:R26)</f>
        <v>968.39478399999985</v>
      </c>
    </row>
    <row r="28" spans="1:20" s="1" customFormat="1" x14ac:dyDescent="0.2">
      <c r="A28" s="96">
        <v>3</v>
      </c>
      <c r="B28" s="209" t="s">
        <v>101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10"/>
    </row>
    <row r="29" spans="1:20" s="1" customFormat="1" ht="44.25" customHeight="1" x14ac:dyDescent="0.2">
      <c r="A29" s="65" t="s">
        <v>5</v>
      </c>
      <c r="B29" s="66">
        <v>103324</v>
      </c>
      <c r="C29" s="189" t="s">
        <v>214</v>
      </c>
      <c r="D29" s="190"/>
      <c r="E29" s="190"/>
      <c r="F29" s="191"/>
      <c r="G29" s="59">
        <v>14.24</v>
      </c>
      <c r="H29" s="60" t="s">
        <v>1</v>
      </c>
      <c r="I29" s="61"/>
      <c r="J29" s="61"/>
      <c r="K29" s="61"/>
      <c r="L29" s="77"/>
      <c r="M29" s="61"/>
      <c r="N29" s="67">
        <v>50.96</v>
      </c>
      <c r="O29" s="67">
        <v>22.41</v>
      </c>
      <c r="P29" s="67">
        <f>N29+O29</f>
        <v>73.37</v>
      </c>
      <c r="Q29" s="74">
        <v>0.22470000000000001</v>
      </c>
      <c r="R29" s="67">
        <f>ROUND(P29*G29,2)*1.2247</f>
        <v>1279.5543129999999</v>
      </c>
    </row>
    <row r="30" spans="1:20" ht="12.75" customHeight="1" x14ac:dyDescent="0.2">
      <c r="A30" s="218" t="s">
        <v>85</v>
      </c>
      <c r="B30" s="219"/>
      <c r="C30" s="219"/>
      <c r="D30" s="219"/>
      <c r="E30" s="219"/>
      <c r="F30" s="219"/>
      <c r="G30" s="219"/>
      <c r="H30" s="220"/>
      <c r="I30" s="80">
        <f>SUM(I29)</f>
        <v>0</v>
      </c>
      <c r="J30" s="80">
        <f>SUM(J29)</f>
        <v>0</v>
      </c>
      <c r="K30" s="80">
        <f>SUM(K29)</f>
        <v>0</v>
      </c>
      <c r="L30" s="80"/>
      <c r="M30" s="80">
        <f>SUM(M29)</f>
        <v>0</v>
      </c>
      <c r="N30" s="79">
        <f>SUM(N29)</f>
        <v>50.96</v>
      </c>
      <c r="O30" s="79">
        <f>SUM(O29)</f>
        <v>22.41</v>
      </c>
      <c r="P30" s="79">
        <f>SUM(P29)</f>
        <v>73.37</v>
      </c>
      <c r="Q30" s="79"/>
      <c r="R30" s="79">
        <f>SUM(R29)</f>
        <v>1279.5543129999999</v>
      </c>
    </row>
    <row r="31" spans="1:20" s="1" customFormat="1" x14ac:dyDescent="0.2">
      <c r="A31" s="96">
        <v>4</v>
      </c>
      <c r="B31" s="209" t="s">
        <v>101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10"/>
    </row>
    <row r="32" spans="1:20" s="1" customFormat="1" ht="55.5" customHeight="1" x14ac:dyDescent="0.2">
      <c r="A32" s="65" t="s">
        <v>6</v>
      </c>
      <c r="B32" s="66">
        <v>87878</v>
      </c>
      <c r="C32" s="189" t="s">
        <v>102</v>
      </c>
      <c r="D32" s="190"/>
      <c r="E32" s="190"/>
      <c r="F32" s="191"/>
      <c r="G32" s="59">
        <v>27.81</v>
      </c>
      <c r="H32" s="60" t="s">
        <v>1</v>
      </c>
      <c r="I32" s="61"/>
      <c r="J32" s="61"/>
      <c r="K32" s="61"/>
      <c r="L32" s="74"/>
      <c r="M32" s="61"/>
      <c r="N32" s="67">
        <v>2.11</v>
      </c>
      <c r="O32" s="67">
        <v>2.04</v>
      </c>
      <c r="P32" s="67">
        <f>N32+O32</f>
        <v>4.1500000000000004</v>
      </c>
      <c r="Q32" s="74">
        <v>0.22470000000000001</v>
      </c>
      <c r="R32" s="67">
        <f>ROUND(P32*G32,2)*1.2247</f>
        <v>141.34262699999999</v>
      </c>
    </row>
    <row r="33" spans="1:20" s="1" customFormat="1" ht="99.75" customHeight="1" x14ac:dyDescent="0.2">
      <c r="A33" s="65" t="s">
        <v>26</v>
      </c>
      <c r="B33" s="66">
        <v>87535</v>
      </c>
      <c r="C33" s="189" t="s">
        <v>293</v>
      </c>
      <c r="D33" s="190"/>
      <c r="E33" s="190"/>
      <c r="F33" s="191"/>
      <c r="G33" s="59">
        <v>27.81</v>
      </c>
      <c r="H33" s="60" t="s">
        <v>1</v>
      </c>
      <c r="I33" s="61"/>
      <c r="J33" s="61"/>
      <c r="K33" s="61"/>
      <c r="L33" s="74"/>
      <c r="M33" s="61"/>
      <c r="N33" s="67">
        <v>16.13</v>
      </c>
      <c r="O33" s="67">
        <v>10.53</v>
      </c>
      <c r="P33" s="67">
        <f t="shared" ref="P33:P34" si="4">N33+O33</f>
        <v>26.659999999999997</v>
      </c>
      <c r="Q33" s="74">
        <v>0.22470000000000001</v>
      </c>
      <c r="R33" s="67">
        <f t="shared" ref="R33:R34" si="5">ROUND(P33*G33,2)*1.2247</f>
        <v>908.00482699999986</v>
      </c>
    </row>
    <row r="34" spans="1:20" s="1" customFormat="1" ht="78.75" customHeight="1" x14ac:dyDescent="0.2">
      <c r="A34" s="65" t="s">
        <v>30</v>
      </c>
      <c r="B34" s="66">
        <v>93393</v>
      </c>
      <c r="C34" s="189" t="s">
        <v>103</v>
      </c>
      <c r="D34" s="190"/>
      <c r="E34" s="190"/>
      <c r="F34" s="191"/>
      <c r="G34" s="59">
        <v>3.41</v>
      </c>
      <c r="H34" s="60" t="s">
        <v>1</v>
      </c>
      <c r="I34" s="61"/>
      <c r="J34" s="61"/>
      <c r="K34" s="61"/>
      <c r="L34" s="74"/>
      <c r="M34" s="61"/>
      <c r="N34" s="67">
        <v>30.45</v>
      </c>
      <c r="O34" s="67">
        <v>12.8</v>
      </c>
      <c r="P34" s="67">
        <f t="shared" si="4"/>
        <v>43.25</v>
      </c>
      <c r="Q34" s="74">
        <v>0.22470000000000001</v>
      </c>
      <c r="R34" s="67">
        <f t="shared" si="5"/>
        <v>180.61875599999996</v>
      </c>
    </row>
    <row r="35" spans="1:20" ht="12.75" customHeight="1" x14ac:dyDescent="0.2">
      <c r="A35" s="218" t="s">
        <v>86</v>
      </c>
      <c r="B35" s="219"/>
      <c r="C35" s="219"/>
      <c r="D35" s="219"/>
      <c r="E35" s="219"/>
      <c r="F35" s="219"/>
      <c r="G35" s="219"/>
      <c r="H35" s="220"/>
      <c r="I35" s="80">
        <f>SUM(I32:I34)</f>
        <v>0</v>
      </c>
      <c r="J35" s="80">
        <f>SUM(J32:J34)</f>
        <v>0</v>
      </c>
      <c r="K35" s="80">
        <f>SUM(K32:K34)</f>
        <v>0</v>
      </c>
      <c r="L35" s="80"/>
      <c r="M35" s="80">
        <f>SUM(M32:M34)</f>
        <v>0</v>
      </c>
      <c r="N35" s="79">
        <f>SUM(N32:N34)</f>
        <v>48.69</v>
      </c>
      <c r="O35" s="79">
        <f>SUM(O32:O34)</f>
        <v>25.37</v>
      </c>
      <c r="P35" s="79">
        <f>SUM(P32:P34)</f>
        <v>74.06</v>
      </c>
      <c r="Q35" s="79"/>
      <c r="R35" s="79">
        <f>SUM(R32:R34)</f>
        <v>1229.9662099999996</v>
      </c>
    </row>
    <row r="36" spans="1:20" s="1" customFormat="1" x14ac:dyDescent="0.2">
      <c r="A36" s="68">
        <v>5</v>
      </c>
      <c r="B36" s="211" t="s">
        <v>104</v>
      </c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2"/>
    </row>
    <row r="37" spans="1:20" s="1" customFormat="1" ht="68.25" customHeight="1" x14ac:dyDescent="0.2">
      <c r="A37" s="65" t="s">
        <v>7</v>
      </c>
      <c r="B37" s="66">
        <v>94207</v>
      </c>
      <c r="C37" s="189" t="s">
        <v>213</v>
      </c>
      <c r="D37" s="190"/>
      <c r="E37" s="190"/>
      <c r="F37" s="191"/>
      <c r="G37" s="59">
        <v>5.61</v>
      </c>
      <c r="H37" s="60" t="s">
        <v>1</v>
      </c>
      <c r="I37" s="61"/>
      <c r="J37" s="61"/>
      <c r="K37" s="61"/>
      <c r="L37" s="74"/>
      <c r="M37" s="61"/>
      <c r="N37" s="67">
        <v>40.39</v>
      </c>
      <c r="O37" s="67">
        <v>4.33</v>
      </c>
      <c r="P37" s="67">
        <f>N37+O37</f>
        <v>44.72</v>
      </c>
      <c r="Q37" s="74">
        <v>0.22470000000000001</v>
      </c>
      <c r="R37" s="67">
        <f>ROUND(P37*G37,2)*1.2247</f>
        <v>307.25273599999997</v>
      </c>
    </row>
    <row r="38" spans="1:20" s="1" customFormat="1" ht="41.25" customHeight="1" x14ac:dyDescent="0.2">
      <c r="A38" s="65" t="s">
        <v>8</v>
      </c>
      <c r="B38" s="66">
        <v>96111</v>
      </c>
      <c r="C38" s="189" t="s">
        <v>105</v>
      </c>
      <c r="D38" s="190"/>
      <c r="E38" s="190"/>
      <c r="F38" s="191"/>
      <c r="G38" s="59">
        <v>2.2200000000000002</v>
      </c>
      <c r="H38" s="60" t="s">
        <v>1</v>
      </c>
      <c r="I38" s="61"/>
      <c r="J38" s="61"/>
      <c r="K38" s="61"/>
      <c r="L38" s="74"/>
      <c r="M38" s="61"/>
      <c r="N38" s="67">
        <v>68.83</v>
      </c>
      <c r="O38" s="67">
        <v>10.3</v>
      </c>
      <c r="P38" s="67">
        <f t="shared" ref="P38:P39" si="6">N38+O38</f>
        <v>79.13</v>
      </c>
      <c r="Q38" s="74">
        <v>0.22470000000000001</v>
      </c>
      <c r="R38" s="67">
        <f t="shared" ref="R38:R39" si="7">ROUND(P38*G38,2)*1.2247</f>
        <v>215.14304899999996</v>
      </c>
    </row>
    <row r="39" spans="1:20" s="1" customFormat="1" ht="27.75" customHeight="1" x14ac:dyDescent="0.2">
      <c r="A39" s="65" t="s">
        <v>35</v>
      </c>
      <c r="B39" s="66">
        <v>96121</v>
      </c>
      <c r="C39" s="189" t="s">
        <v>106</v>
      </c>
      <c r="D39" s="190"/>
      <c r="E39" s="190"/>
      <c r="F39" s="191"/>
      <c r="G39" s="59">
        <v>6.22</v>
      </c>
      <c r="H39" s="60" t="s">
        <v>21</v>
      </c>
      <c r="I39" s="61"/>
      <c r="J39" s="61"/>
      <c r="K39" s="61"/>
      <c r="L39" s="74"/>
      <c r="M39" s="61"/>
      <c r="N39" s="67">
        <v>10.5</v>
      </c>
      <c r="O39" s="67">
        <v>2.67</v>
      </c>
      <c r="P39" s="67">
        <f t="shared" si="6"/>
        <v>13.17</v>
      </c>
      <c r="Q39" s="74">
        <v>0.22470000000000001</v>
      </c>
      <c r="R39" s="67">
        <f t="shared" si="7"/>
        <v>100.32742399999999</v>
      </c>
    </row>
    <row r="40" spans="1:20" x14ac:dyDescent="0.2">
      <c r="A40" s="202" t="s">
        <v>87</v>
      </c>
      <c r="B40" s="203"/>
      <c r="C40" s="203"/>
      <c r="D40" s="203"/>
      <c r="E40" s="203"/>
      <c r="F40" s="203"/>
      <c r="G40" s="203"/>
      <c r="H40" s="204"/>
      <c r="I40" s="82">
        <f>SUM(I37:I39)</f>
        <v>0</v>
      </c>
      <c r="J40" s="83">
        <f>SUM(J37:J39)</f>
        <v>0</v>
      </c>
      <c r="K40" s="82">
        <f>SUM(K37:K39)</f>
        <v>0</v>
      </c>
      <c r="L40" s="81"/>
      <c r="M40" s="83">
        <f>SUM(M37:M39)</f>
        <v>0</v>
      </c>
      <c r="N40" s="69">
        <f>SUM(N37:N39)</f>
        <v>119.72</v>
      </c>
      <c r="O40" s="69">
        <f>SUM(O37:O39)</f>
        <v>17.3</v>
      </c>
      <c r="P40" s="69">
        <f>SUM(P37:P39)</f>
        <v>137.01999999999998</v>
      </c>
      <c r="Q40" s="69"/>
      <c r="R40" s="69">
        <f>SUM(R37:R39)</f>
        <v>622.72320899999988</v>
      </c>
    </row>
    <row r="41" spans="1:20" s="1" customFormat="1" x14ac:dyDescent="0.2">
      <c r="A41" s="68">
        <v>6</v>
      </c>
      <c r="B41" s="211" t="s">
        <v>107</v>
      </c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2"/>
    </row>
    <row r="42" spans="1:20" s="1" customFormat="1" ht="85.5" customHeight="1" x14ac:dyDescent="0.2">
      <c r="A42" s="65" t="s">
        <v>9</v>
      </c>
      <c r="B42" s="66" t="s">
        <v>296</v>
      </c>
      <c r="C42" s="189" t="s">
        <v>300</v>
      </c>
      <c r="D42" s="190"/>
      <c r="E42" s="190"/>
      <c r="F42" s="191"/>
      <c r="G42" s="59">
        <v>0.28000000000000003</v>
      </c>
      <c r="H42" s="60" t="s">
        <v>1</v>
      </c>
      <c r="I42" s="61"/>
      <c r="J42" s="61"/>
      <c r="K42" s="61"/>
      <c r="L42" s="74"/>
      <c r="M42" s="61"/>
      <c r="N42" s="67">
        <f>'CP-SEM DESONERAÇÃO'!I131</f>
        <v>462.29619000000002</v>
      </c>
      <c r="O42" s="67">
        <f>'CP-SEM DESONERAÇÃO'!J131</f>
        <v>6.4420000000000002</v>
      </c>
      <c r="P42" s="67">
        <f>N42+O42</f>
        <v>468.73819000000003</v>
      </c>
      <c r="Q42" s="74">
        <v>0.22470000000000001</v>
      </c>
      <c r="R42" s="67">
        <f>ROUND(P42*G42,2)*1.2247</f>
        <v>160.74187499999999</v>
      </c>
      <c r="T42" s="91"/>
    </row>
    <row r="43" spans="1:20" s="1" customFormat="1" ht="37.5" customHeight="1" x14ac:dyDescent="0.2">
      <c r="A43" s="65" t="s">
        <v>10</v>
      </c>
      <c r="B43" s="66" t="s">
        <v>173</v>
      </c>
      <c r="C43" s="189" t="s">
        <v>215</v>
      </c>
      <c r="D43" s="190"/>
      <c r="E43" s="190"/>
      <c r="F43" s="191"/>
      <c r="G43" s="59">
        <v>1.47</v>
      </c>
      <c r="H43" s="60" t="s">
        <v>1</v>
      </c>
      <c r="I43" s="61"/>
      <c r="J43" s="61"/>
      <c r="K43" s="61"/>
      <c r="L43" s="74"/>
      <c r="M43" s="61"/>
      <c r="N43" s="67">
        <v>275.85000000000002</v>
      </c>
      <c r="O43" s="67">
        <v>14.73</v>
      </c>
      <c r="P43" s="67">
        <f t="shared" ref="P43" si="8">N43+O43</f>
        <v>290.58000000000004</v>
      </c>
      <c r="Q43" s="74">
        <v>0.22470000000000001</v>
      </c>
      <c r="R43" s="67">
        <f t="shared" ref="R43" si="9">ROUND(P43*G43,2)*1.2247</f>
        <v>523.13060499999995</v>
      </c>
    </row>
    <row r="44" spans="1:20" x14ac:dyDescent="0.2">
      <c r="A44" s="202" t="s">
        <v>88</v>
      </c>
      <c r="B44" s="203"/>
      <c r="C44" s="203"/>
      <c r="D44" s="203"/>
      <c r="E44" s="203"/>
      <c r="F44" s="203"/>
      <c r="G44" s="203"/>
      <c r="H44" s="204"/>
      <c r="I44" s="82">
        <f>SUM(I42:I43)</f>
        <v>0</v>
      </c>
      <c r="J44" s="83">
        <f>SUM(J42:J43)</f>
        <v>0</v>
      </c>
      <c r="K44" s="83">
        <f>SUM(K42:K43)</f>
        <v>0</v>
      </c>
      <c r="L44" s="81"/>
      <c r="M44" s="83">
        <f>SUM(M42:M43)</f>
        <v>0</v>
      </c>
      <c r="N44" s="69">
        <f>SUM(N42:N43)</f>
        <v>738.14619000000005</v>
      </c>
      <c r="O44" s="69">
        <f>SUM(O42:O43)</f>
        <v>21.172000000000001</v>
      </c>
      <c r="P44" s="69">
        <f>SUM(P42:P43)</f>
        <v>759.31819000000007</v>
      </c>
      <c r="Q44" s="69"/>
      <c r="R44" s="69">
        <f>SUM(R42:R43)</f>
        <v>683.87248</v>
      </c>
    </row>
    <row r="45" spans="1:20" x14ac:dyDescent="0.2">
      <c r="A45" s="68">
        <v>7</v>
      </c>
      <c r="B45" s="211" t="s">
        <v>108</v>
      </c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2"/>
    </row>
    <row r="46" spans="1:20" s="1" customFormat="1" ht="41.25" customHeight="1" x14ac:dyDescent="0.2">
      <c r="A46" s="65" t="s">
        <v>11</v>
      </c>
      <c r="B46" s="66">
        <v>96622</v>
      </c>
      <c r="C46" s="189" t="s">
        <v>110</v>
      </c>
      <c r="D46" s="190"/>
      <c r="E46" s="190"/>
      <c r="F46" s="191"/>
      <c r="G46" s="59">
        <v>0.49</v>
      </c>
      <c r="H46" s="60" t="s">
        <v>4</v>
      </c>
      <c r="I46" s="61"/>
      <c r="J46" s="61"/>
      <c r="K46" s="61"/>
      <c r="L46" s="74"/>
      <c r="M46" s="84"/>
      <c r="N46" s="67">
        <v>78.260000000000005</v>
      </c>
      <c r="O46" s="67">
        <v>27.31</v>
      </c>
      <c r="P46" s="67">
        <f>N46+O46</f>
        <v>105.57000000000001</v>
      </c>
      <c r="Q46" s="74">
        <v>0.22470000000000001</v>
      </c>
      <c r="R46" s="67">
        <f>ROUND(P46*G46,2)*1.2247</f>
        <v>63.353730999999989</v>
      </c>
    </row>
    <row r="47" spans="1:20" s="1" customFormat="1" ht="55.5" customHeight="1" x14ac:dyDescent="0.2">
      <c r="A47" s="65" t="s">
        <v>24</v>
      </c>
      <c r="B47" s="66">
        <v>87246</v>
      </c>
      <c r="C47" s="189" t="s">
        <v>111</v>
      </c>
      <c r="D47" s="190"/>
      <c r="E47" s="190"/>
      <c r="F47" s="191"/>
      <c r="G47" s="59">
        <v>2.2000000000000002</v>
      </c>
      <c r="H47" s="60" t="s">
        <v>1</v>
      </c>
      <c r="I47" s="61"/>
      <c r="J47" s="61"/>
      <c r="K47" s="61"/>
      <c r="L47" s="74"/>
      <c r="M47" s="84"/>
      <c r="N47" s="67">
        <v>39.130000000000003</v>
      </c>
      <c r="O47" s="67">
        <v>15.04</v>
      </c>
      <c r="P47" s="67">
        <f t="shared" ref="P47:P49" si="10">N47+O47</f>
        <v>54.17</v>
      </c>
      <c r="Q47" s="74">
        <v>0.22470000000000001</v>
      </c>
      <c r="R47" s="67">
        <f t="shared" ref="R47:R49" si="11">ROUND(P47*G47,2)*1.2247</f>
        <v>145.94749899999999</v>
      </c>
    </row>
    <row r="48" spans="1:20" ht="40.5" customHeight="1" x14ac:dyDescent="0.2">
      <c r="A48" s="65" t="s">
        <v>25</v>
      </c>
      <c r="B48" s="66">
        <v>95241</v>
      </c>
      <c r="C48" s="189" t="s">
        <v>114</v>
      </c>
      <c r="D48" s="190"/>
      <c r="E48" s="190"/>
      <c r="F48" s="191"/>
      <c r="G48" s="59">
        <v>2.2000000000000002</v>
      </c>
      <c r="H48" s="60" t="s">
        <v>1</v>
      </c>
      <c r="I48" s="61"/>
      <c r="J48" s="61"/>
      <c r="K48" s="61"/>
      <c r="L48" s="74"/>
      <c r="M48" s="84"/>
      <c r="N48" s="67">
        <v>16.98</v>
      </c>
      <c r="O48" s="67">
        <v>8.98</v>
      </c>
      <c r="P48" s="67">
        <f t="shared" si="10"/>
        <v>25.96</v>
      </c>
      <c r="Q48" s="74">
        <v>0.22470000000000001</v>
      </c>
      <c r="R48" s="67">
        <f t="shared" si="11"/>
        <v>69.942616999999998</v>
      </c>
    </row>
    <row r="49" spans="1:18" ht="43.5" customHeight="1" x14ac:dyDescent="0.2">
      <c r="A49" s="65" t="s">
        <v>39</v>
      </c>
      <c r="B49" s="66">
        <v>95241</v>
      </c>
      <c r="C49" s="189" t="s">
        <v>115</v>
      </c>
      <c r="D49" s="190"/>
      <c r="E49" s="190"/>
      <c r="F49" s="191"/>
      <c r="G49" s="59">
        <v>6.62</v>
      </c>
      <c r="H49" s="60" t="s">
        <v>1</v>
      </c>
      <c r="I49" s="61"/>
      <c r="J49" s="61"/>
      <c r="K49" s="61"/>
      <c r="L49" s="74"/>
      <c r="M49" s="84"/>
      <c r="N49" s="67">
        <v>16.98</v>
      </c>
      <c r="O49" s="67">
        <v>8.98</v>
      </c>
      <c r="P49" s="67">
        <f t="shared" si="10"/>
        <v>25.96</v>
      </c>
      <c r="Q49" s="74">
        <v>0.22470000000000001</v>
      </c>
      <c r="R49" s="67">
        <f t="shared" si="11"/>
        <v>210.47694200000001</v>
      </c>
    </row>
    <row r="50" spans="1:18" x14ac:dyDescent="0.2">
      <c r="A50" s="202" t="s">
        <v>109</v>
      </c>
      <c r="B50" s="203"/>
      <c r="C50" s="203"/>
      <c r="D50" s="203"/>
      <c r="E50" s="203"/>
      <c r="F50" s="203"/>
      <c r="G50" s="203"/>
      <c r="H50" s="204"/>
      <c r="I50" s="83">
        <f>SUM(I46:I49)</f>
        <v>0</v>
      </c>
      <c r="J50" s="83">
        <f>SUM(J46:J49)</f>
        <v>0</v>
      </c>
      <c r="K50" s="82">
        <f>SUM(K46:K49)</f>
        <v>0</v>
      </c>
      <c r="L50" s="81"/>
      <c r="M50" s="82">
        <f>SUM(M46:M49)</f>
        <v>0</v>
      </c>
      <c r="N50" s="69">
        <f>SUM(N46:N49)</f>
        <v>151.35</v>
      </c>
      <c r="O50" s="69">
        <f>SUM(O46:O49)</f>
        <v>60.31</v>
      </c>
      <c r="P50" s="69">
        <f>SUM(P46:P49)</f>
        <v>211.66000000000003</v>
      </c>
      <c r="Q50" s="69"/>
      <c r="R50" s="69">
        <f>SUM(R46:R49)</f>
        <v>489.72078899999997</v>
      </c>
    </row>
    <row r="51" spans="1:18" x14ac:dyDescent="0.2">
      <c r="A51" s="96">
        <v>8</v>
      </c>
      <c r="B51" s="209" t="s">
        <v>112</v>
      </c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10"/>
    </row>
    <row r="52" spans="1:18" ht="42" customHeight="1" x14ac:dyDescent="0.2">
      <c r="A52" s="65" t="s">
        <v>13</v>
      </c>
      <c r="B52" s="66">
        <v>88489</v>
      </c>
      <c r="C52" s="189" t="s">
        <v>116</v>
      </c>
      <c r="D52" s="190"/>
      <c r="E52" s="190"/>
      <c r="F52" s="191"/>
      <c r="G52" s="59">
        <v>10.050000000000001</v>
      </c>
      <c r="H52" s="60" t="s">
        <v>1</v>
      </c>
      <c r="I52" s="61"/>
      <c r="J52" s="61"/>
      <c r="K52" s="61"/>
      <c r="L52" s="74"/>
      <c r="M52" s="84"/>
      <c r="N52" s="67">
        <v>10.34</v>
      </c>
      <c r="O52" s="67">
        <v>4.29</v>
      </c>
      <c r="P52" s="67">
        <f>N52+O52</f>
        <v>14.629999999999999</v>
      </c>
      <c r="Q52" s="74">
        <v>0.22470000000000001</v>
      </c>
      <c r="R52" s="67">
        <f>ROUND(P52*G52,2)*1.2247</f>
        <v>180.06764099999998</v>
      </c>
    </row>
    <row r="53" spans="1:18" s="1" customFormat="1" ht="44.25" customHeight="1" x14ac:dyDescent="0.2">
      <c r="A53" s="65" t="s">
        <v>37</v>
      </c>
      <c r="B53" s="66">
        <v>88489</v>
      </c>
      <c r="C53" s="189" t="s">
        <v>117</v>
      </c>
      <c r="D53" s="190"/>
      <c r="E53" s="190"/>
      <c r="F53" s="191"/>
      <c r="G53" s="59">
        <v>14.9</v>
      </c>
      <c r="H53" s="60" t="s">
        <v>1</v>
      </c>
      <c r="I53" s="61"/>
      <c r="J53" s="61"/>
      <c r="K53" s="61"/>
      <c r="L53" s="74"/>
      <c r="M53" s="84"/>
      <c r="N53" s="67">
        <v>10.34</v>
      </c>
      <c r="O53" s="67">
        <v>4.29</v>
      </c>
      <c r="P53" s="67">
        <f t="shared" ref="P53:P54" si="12">N53+O53</f>
        <v>14.629999999999999</v>
      </c>
      <c r="Q53" s="74">
        <v>0.22470000000000001</v>
      </c>
      <c r="R53" s="67">
        <f t="shared" ref="R53:R54" si="13">ROUND(P53*G53,2)*1.2247</f>
        <v>266.972353</v>
      </c>
    </row>
    <row r="54" spans="1:18" s="1" customFormat="1" ht="64.5" customHeight="1" x14ac:dyDescent="0.2">
      <c r="A54" s="65" t="s">
        <v>38</v>
      </c>
      <c r="B54" s="66">
        <v>100745</v>
      </c>
      <c r="C54" s="189" t="s">
        <v>292</v>
      </c>
      <c r="D54" s="190"/>
      <c r="E54" s="190"/>
      <c r="F54" s="191"/>
      <c r="G54" s="59">
        <v>3.5</v>
      </c>
      <c r="H54" s="60" t="s">
        <v>1</v>
      </c>
      <c r="I54" s="61"/>
      <c r="J54" s="61"/>
      <c r="K54" s="61"/>
      <c r="L54" s="74"/>
      <c r="M54" s="84"/>
      <c r="N54" s="67">
        <v>11.49</v>
      </c>
      <c r="O54" s="67">
        <v>9.3800000000000008</v>
      </c>
      <c r="P54" s="67">
        <f t="shared" si="12"/>
        <v>20.87</v>
      </c>
      <c r="Q54" s="74">
        <v>0.22470000000000001</v>
      </c>
      <c r="R54" s="67">
        <f t="shared" si="13"/>
        <v>89.464334999999991</v>
      </c>
    </row>
    <row r="55" spans="1:18" x14ac:dyDescent="0.2">
      <c r="A55" s="202" t="s">
        <v>113</v>
      </c>
      <c r="B55" s="203"/>
      <c r="C55" s="203"/>
      <c r="D55" s="203"/>
      <c r="E55" s="203"/>
      <c r="F55" s="203"/>
      <c r="G55" s="203"/>
      <c r="H55" s="204"/>
      <c r="I55" s="83">
        <f>SUM(I52:I54)</f>
        <v>0</v>
      </c>
      <c r="J55" s="83">
        <f>SUM(J52:J54)</f>
        <v>0</v>
      </c>
      <c r="K55" s="83">
        <f>SUM(K52:K54)</f>
        <v>0</v>
      </c>
      <c r="L55" s="81"/>
      <c r="M55" s="82">
        <f>SUM(M52:M54)</f>
        <v>0</v>
      </c>
      <c r="N55" s="69">
        <f>SUM(N52:N54)</f>
        <v>32.17</v>
      </c>
      <c r="O55" s="69">
        <f>SUM(O52:O54)</f>
        <v>17.96</v>
      </c>
      <c r="P55" s="69">
        <f>SUM(P52:P54)</f>
        <v>50.129999999999995</v>
      </c>
      <c r="Q55" s="69"/>
      <c r="R55" s="69">
        <f>SUM(R52:R54)</f>
        <v>536.50432899999998</v>
      </c>
    </row>
    <row r="56" spans="1:18" s="1" customFormat="1" x14ac:dyDescent="0.2">
      <c r="A56" s="68">
        <v>9</v>
      </c>
      <c r="B56" s="211" t="s">
        <v>118</v>
      </c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2"/>
    </row>
    <row r="57" spans="1:18" s="1" customFormat="1" ht="61.5" customHeight="1" x14ac:dyDescent="0.2">
      <c r="A57" s="65" t="s">
        <v>185</v>
      </c>
      <c r="B57" s="66">
        <v>101877</v>
      </c>
      <c r="C57" s="189" t="s">
        <v>120</v>
      </c>
      <c r="D57" s="190"/>
      <c r="E57" s="190"/>
      <c r="F57" s="191"/>
      <c r="G57" s="59">
        <v>1</v>
      </c>
      <c r="H57" s="60" t="s">
        <v>119</v>
      </c>
      <c r="I57" s="61"/>
      <c r="J57" s="61"/>
      <c r="K57" s="61"/>
      <c r="L57" s="74"/>
      <c r="M57" s="84"/>
      <c r="N57" s="67">
        <v>40.42</v>
      </c>
      <c r="O57" s="67">
        <v>10.38</v>
      </c>
      <c r="P57" s="67">
        <f>N57+O57</f>
        <v>50.800000000000004</v>
      </c>
      <c r="Q57" s="74">
        <v>0.22470000000000001</v>
      </c>
      <c r="R57" s="67">
        <f>ROUND(P57*G57,2)*1.2247</f>
        <v>62.214759999999991</v>
      </c>
    </row>
    <row r="58" spans="1:18" s="1" customFormat="1" ht="34.5" customHeight="1" x14ac:dyDescent="0.2">
      <c r="A58" s="65" t="s">
        <v>186</v>
      </c>
      <c r="B58" s="66">
        <v>91926</v>
      </c>
      <c r="C58" s="189" t="s">
        <v>121</v>
      </c>
      <c r="D58" s="190"/>
      <c r="E58" s="190"/>
      <c r="F58" s="191"/>
      <c r="G58" s="59">
        <v>16</v>
      </c>
      <c r="H58" s="60" t="s">
        <v>21</v>
      </c>
      <c r="I58" s="61"/>
      <c r="J58" s="61"/>
      <c r="K58" s="61"/>
      <c r="L58" s="74"/>
      <c r="M58" s="84"/>
      <c r="N58" s="67">
        <v>3.18</v>
      </c>
      <c r="O58" s="67">
        <v>1</v>
      </c>
      <c r="P58" s="67">
        <f t="shared" ref="P58:P66" si="14">N58+O58</f>
        <v>4.18</v>
      </c>
      <c r="Q58" s="74">
        <v>0.22470000000000001</v>
      </c>
      <c r="R58" s="67">
        <f t="shared" ref="R58:R66" si="15">ROUND(P58*G58,2)*1.2247</f>
        <v>81.907935999999992</v>
      </c>
    </row>
    <row r="59" spans="1:18" s="1" customFormat="1" ht="37.5" customHeight="1" x14ac:dyDescent="0.2">
      <c r="A59" s="65" t="s">
        <v>187</v>
      </c>
      <c r="B59" s="66">
        <v>92023</v>
      </c>
      <c r="C59" s="189" t="s">
        <v>122</v>
      </c>
      <c r="D59" s="190"/>
      <c r="E59" s="190"/>
      <c r="F59" s="191"/>
      <c r="G59" s="59">
        <v>1</v>
      </c>
      <c r="H59" s="60" t="s">
        <v>23</v>
      </c>
      <c r="I59" s="61"/>
      <c r="J59" s="61"/>
      <c r="K59" s="61"/>
      <c r="L59" s="74"/>
      <c r="M59" s="84"/>
      <c r="N59" s="67">
        <v>25.7</v>
      </c>
      <c r="O59" s="67">
        <v>18.25</v>
      </c>
      <c r="P59" s="67">
        <f t="shared" si="14"/>
        <v>43.95</v>
      </c>
      <c r="Q59" s="74">
        <v>0.22470000000000001</v>
      </c>
      <c r="R59" s="67">
        <f t="shared" si="15"/>
        <v>53.825564999999997</v>
      </c>
    </row>
    <row r="60" spans="1:18" s="1" customFormat="1" ht="37.5" customHeight="1" x14ac:dyDescent="0.2">
      <c r="A60" s="65" t="s">
        <v>188</v>
      </c>
      <c r="B60" s="66">
        <v>91993</v>
      </c>
      <c r="C60" s="189" t="s">
        <v>123</v>
      </c>
      <c r="D60" s="190"/>
      <c r="E60" s="190"/>
      <c r="F60" s="191"/>
      <c r="G60" s="59">
        <v>1</v>
      </c>
      <c r="H60" s="60" t="s">
        <v>23</v>
      </c>
      <c r="I60" s="61"/>
      <c r="J60" s="61"/>
      <c r="K60" s="61"/>
      <c r="L60" s="74"/>
      <c r="M60" s="84"/>
      <c r="N60" s="67">
        <v>20.93</v>
      </c>
      <c r="O60" s="67">
        <v>19.05</v>
      </c>
      <c r="P60" s="67">
        <f t="shared" si="14"/>
        <v>39.980000000000004</v>
      </c>
      <c r="Q60" s="74">
        <v>0.22470000000000001</v>
      </c>
      <c r="R60" s="67">
        <f t="shared" si="15"/>
        <v>48.963505999999995</v>
      </c>
    </row>
    <row r="61" spans="1:18" s="1" customFormat="1" ht="30.75" customHeight="1" x14ac:dyDescent="0.2">
      <c r="A61" s="65" t="s">
        <v>189</v>
      </c>
      <c r="B61" s="66">
        <v>91932</v>
      </c>
      <c r="C61" s="189" t="s">
        <v>124</v>
      </c>
      <c r="D61" s="190"/>
      <c r="E61" s="190"/>
      <c r="F61" s="191"/>
      <c r="G61" s="59">
        <v>10</v>
      </c>
      <c r="H61" s="60" t="s">
        <v>21</v>
      </c>
      <c r="I61" s="61"/>
      <c r="J61" s="61"/>
      <c r="K61" s="61"/>
      <c r="L61" s="74"/>
      <c r="M61" s="84"/>
      <c r="N61" s="67">
        <v>13.03</v>
      </c>
      <c r="O61" s="67">
        <v>2.59</v>
      </c>
      <c r="P61" s="67">
        <f t="shared" si="14"/>
        <v>15.62</v>
      </c>
      <c r="Q61" s="74">
        <v>0.22470000000000001</v>
      </c>
      <c r="R61" s="67">
        <f t="shared" si="15"/>
        <v>191.29813999999996</v>
      </c>
    </row>
    <row r="62" spans="1:18" s="1" customFormat="1" ht="29.25" customHeight="1" x14ac:dyDescent="0.2">
      <c r="A62" s="65" t="s">
        <v>190</v>
      </c>
      <c r="B62" s="66">
        <v>97610</v>
      </c>
      <c r="C62" s="189" t="s">
        <v>125</v>
      </c>
      <c r="D62" s="190"/>
      <c r="E62" s="190"/>
      <c r="F62" s="191"/>
      <c r="G62" s="59">
        <v>1</v>
      </c>
      <c r="H62" s="60" t="s">
        <v>23</v>
      </c>
      <c r="I62" s="61"/>
      <c r="J62" s="61"/>
      <c r="K62" s="61"/>
      <c r="L62" s="74"/>
      <c r="M62" s="84"/>
      <c r="N62" s="67">
        <v>13.38</v>
      </c>
      <c r="O62" s="67">
        <v>4.0999999999999996</v>
      </c>
      <c r="P62" s="67">
        <f t="shared" si="14"/>
        <v>17.48</v>
      </c>
      <c r="Q62" s="74">
        <v>0.22470000000000001</v>
      </c>
      <c r="R62" s="67">
        <f t="shared" si="15"/>
        <v>21.407755999999999</v>
      </c>
    </row>
    <row r="63" spans="1:18" s="1" customFormat="1" ht="31.5" customHeight="1" x14ac:dyDescent="0.2">
      <c r="A63" s="65" t="s">
        <v>191</v>
      </c>
      <c r="B63" s="66">
        <v>91834</v>
      </c>
      <c r="C63" s="189" t="s">
        <v>126</v>
      </c>
      <c r="D63" s="190"/>
      <c r="E63" s="190"/>
      <c r="F63" s="191"/>
      <c r="G63" s="59">
        <v>5</v>
      </c>
      <c r="H63" s="60" t="s">
        <v>21</v>
      </c>
      <c r="I63" s="61"/>
      <c r="J63" s="61"/>
      <c r="K63" s="61"/>
      <c r="L63" s="74"/>
      <c r="M63" s="84"/>
      <c r="N63" s="67">
        <v>5.12</v>
      </c>
      <c r="O63" s="67">
        <v>3.78</v>
      </c>
      <c r="P63" s="67">
        <f t="shared" si="14"/>
        <v>8.9</v>
      </c>
      <c r="Q63" s="74">
        <v>0.22470000000000001</v>
      </c>
      <c r="R63" s="67">
        <f t="shared" si="15"/>
        <v>54.499149999999993</v>
      </c>
    </row>
    <row r="64" spans="1:18" s="1" customFormat="1" ht="35.25" customHeight="1" x14ac:dyDescent="0.2">
      <c r="A64" s="65" t="s">
        <v>192</v>
      </c>
      <c r="B64" s="66">
        <v>93653</v>
      </c>
      <c r="C64" s="189" t="s">
        <v>127</v>
      </c>
      <c r="D64" s="190"/>
      <c r="E64" s="190"/>
      <c r="F64" s="191"/>
      <c r="G64" s="59">
        <v>1</v>
      </c>
      <c r="H64" s="60" t="s">
        <v>15</v>
      </c>
      <c r="I64" s="61"/>
      <c r="J64" s="61"/>
      <c r="K64" s="61"/>
      <c r="L64" s="74"/>
      <c r="M64" s="84"/>
      <c r="N64" s="67">
        <v>10.15</v>
      </c>
      <c r="O64" s="67">
        <v>1.17</v>
      </c>
      <c r="P64" s="67">
        <f t="shared" si="14"/>
        <v>11.32</v>
      </c>
      <c r="Q64" s="74">
        <v>0.22470000000000001</v>
      </c>
      <c r="R64" s="67">
        <f t="shared" si="15"/>
        <v>13.863603999999999</v>
      </c>
    </row>
    <row r="65" spans="1:20" s="1" customFormat="1" ht="36" customHeight="1" x14ac:dyDescent="0.2">
      <c r="A65" s="65" t="s">
        <v>193</v>
      </c>
      <c r="B65" s="66">
        <v>93659</v>
      </c>
      <c r="C65" s="189" t="s">
        <v>128</v>
      </c>
      <c r="D65" s="190"/>
      <c r="E65" s="190"/>
      <c r="F65" s="191"/>
      <c r="G65" s="59">
        <v>1</v>
      </c>
      <c r="H65" s="60" t="s">
        <v>15</v>
      </c>
      <c r="I65" s="61"/>
      <c r="J65" s="61"/>
      <c r="K65" s="61"/>
      <c r="L65" s="74"/>
      <c r="M65" s="84"/>
      <c r="N65" s="67">
        <v>16.920000000000002</v>
      </c>
      <c r="O65" s="67">
        <v>6.39</v>
      </c>
      <c r="P65" s="67">
        <f t="shared" si="14"/>
        <v>23.310000000000002</v>
      </c>
      <c r="Q65" s="74">
        <v>0.22470000000000001</v>
      </c>
      <c r="R65" s="67">
        <f t="shared" si="15"/>
        <v>28.547756999999997</v>
      </c>
    </row>
    <row r="66" spans="1:20" ht="22.5" customHeight="1" x14ac:dyDescent="0.2">
      <c r="A66" s="65" t="s">
        <v>194</v>
      </c>
      <c r="B66" s="66">
        <v>96985</v>
      </c>
      <c r="C66" s="189" t="s">
        <v>129</v>
      </c>
      <c r="D66" s="190"/>
      <c r="E66" s="190"/>
      <c r="F66" s="191"/>
      <c r="G66" s="59">
        <v>1</v>
      </c>
      <c r="H66" s="60" t="s">
        <v>15</v>
      </c>
      <c r="I66" s="61"/>
      <c r="J66" s="61"/>
      <c r="K66" s="61"/>
      <c r="L66" s="74"/>
      <c r="M66" s="84"/>
      <c r="N66" s="67">
        <v>92.34</v>
      </c>
      <c r="O66" s="67">
        <v>8.5399999999999991</v>
      </c>
      <c r="P66" s="67">
        <f t="shared" si="14"/>
        <v>100.88</v>
      </c>
      <c r="Q66" s="74">
        <v>0.22470000000000001</v>
      </c>
      <c r="R66" s="67">
        <f t="shared" si="15"/>
        <v>123.54773599999999</v>
      </c>
    </row>
    <row r="67" spans="1:20" x14ac:dyDescent="0.2">
      <c r="A67" s="205" t="s">
        <v>130</v>
      </c>
      <c r="B67" s="206"/>
      <c r="C67" s="206"/>
      <c r="D67" s="206"/>
      <c r="E67" s="206"/>
      <c r="F67" s="206"/>
      <c r="G67" s="206"/>
      <c r="H67" s="207"/>
      <c r="I67" s="87">
        <f>SUM(I57:I66)</f>
        <v>0</v>
      </c>
      <c r="J67" s="87">
        <f>SUM(J57:J66)</f>
        <v>0</v>
      </c>
      <c r="K67" s="87">
        <f>SUM(K57:K66)</f>
        <v>0</v>
      </c>
      <c r="L67" s="85"/>
      <c r="M67" s="86">
        <f>SUM(M57:M66)</f>
        <v>0</v>
      </c>
      <c r="N67" s="69">
        <f>SUM(N57:N66)</f>
        <v>241.17</v>
      </c>
      <c r="O67" s="69">
        <f>SUM(O57:O66)</f>
        <v>75.25</v>
      </c>
      <c r="P67" s="69">
        <f>SUM(P57:P66)</f>
        <v>316.42</v>
      </c>
      <c r="Q67" s="69"/>
      <c r="R67" s="69">
        <f>SUM(R57:R66)</f>
        <v>680.07591000000002</v>
      </c>
    </row>
    <row r="68" spans="1:20" x14ac:dyDescent="0.2">
      <c r="A68" s="31">
        <v>10</v>
      </c>
      <c r="B68" s="211" t="s">
        <v>132</v>
      </c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2"/>
    </row>
    <row r="69" spans="1:20" x14ac:dyDescent="0.2">
      <c r="A69" s="31" t="s">
        <v>133</v>
      </c>
      <c r="B69" s="64" t="s">
        <v>134</v>
      </c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165"/>
    </row>
    <row r="70" spans="1:20" ht="48.75" customHeight="1" x14ac:dyDescent="0.2">
      <c r="A70" s="57" t="s">
        <v>135</v>
      </c>
      <c r="B70" s="58">
        <v>89362</v>
      </c>
      <c r="C70" s="189" t="s">
        <v>163</v>
      </c>
      <c r="D70" s="190"/>
      <c r="E70" s="190"/>
      <c r="F70" s="191"/>
      <c r="G70" s="59">
        <v>4</v>
      </c>
      <c r="H70" s="60" t="s">
        <v>15</v>
      </c>
      <c r="I70" s="61"/>
      <c r="J70" s="61"/>
      <c r="K70" s="62"/>
      <c r="L70" s="88"/>
      <c r="M70" s="89"/>
      <c r="N70" s="67">
        <v>3.72</v>
      </c>
      <c r="O70" s="67">
        <v>4.99</v>
      </c>
      <c r="P70" s="67">
        <f>N70+O70</f>
        <v>8.7100000000000009</v>
      </c>
      <c r="Q70" s="74">
        <v>0.22470000000000001</v>
      </c>
      <c r="R70" s="67">
        <f>ROUND(P70*G70,2)*1.2247</f>
        <v>42.668548000000001</v>
      </c>
    </row>
    <row r="71" spans="1:20" ht="57" customHeight="1" x14ac:dyDescent="0.2">
      <c r="A71" s="57" t="s">
        <v>136</v>
      </c>
      <c r="B71" s="58">
        <v>90373</v>
      </c>
      <c r="C71" s="189" t="s">
        <v>164</v>
      </c>
      <c r="D71" s="190"/>
      <c r="E71" s="190"/>
      <c r="F71" s="191"/>
      <c r="G71" s="59">
        <v>3</v>
      </c>
      <c r="H71" s="60" t="s">
        <v>15</v>
      </c>
      <c r="I71" s="61"/>
      <c r="J71" s="61"/>
      <c r="K71" s="62"/>
      <c r="L71" s="88"/>
      <c r="M71" s="89"/>
      <c r="N71" s="67">
        <v>11.96</v>
      </c>
      <c r="O71" s="67">
        <v>4.97</v>
      </c>
      <c r="P71" s="67">
        <f t="shared" ref="P71:P79" si="16">N71+O71</f>
        <v>16.93</v>
      </c>
      <c r="Q71" s="74">
        <v>0.22470000000000001</v>
      </c>
      <c r="R71" s="67">
        <f t="shared" ref="R71:R79" si="17">ROUND(P71*G71,2)*1.2247</f>
        <v>62.202512999999996</v>
      </c>
    </row>
    <row r="72" spans="1:20" ht="35.25" customHeight="1" x14ac:dyDescent="0.2">
      <c r="A72" s="57" t="s">
        <v>137</v>
      </c>
      <c r="B72" s="58">
        <v>89356</v>
      </c>
      <c r="C72" s="189" t="s">
        <v>165</v>
      </c>
      <c r="D72" s="190"/>
      <c r="E72" s="190"/>
      <c r="F72" s="191"/>
      <c r="G72" s="59">
        <v>18</v>
      </c>
      <c r="H72" s="60" t="s">
        <v>34</v>
      </c>
      <c r="I72" s="61"/>
      <c r="J72" s="61"/>
      <c r="K72" s="62"/>
      <c r="L72" s="88"/>
      <c r="M72" s="89"/>
      <c r="N72" s="67">
        <v>9.44</v>
      </c>
      <c r="O72" s="67">
        <v>12.27</v>
      </c>
      <c r="P72" s="67">
        <f t="shared" si="16"/>
        <v>21.71</v>
      </c>
      <c r="Q72" s="74">
        <v>0.22470000000000001</v>
      </c>
      <c r="R72" s="67">
        <f t="shared" si="17"/>
        <v>478.58826599999992</v>
      </c>
    </row>
    <row r="73" spans="1:20" ht="47.25" customHeight="1" x14ac:dyDescent="0.2">
      <c r="A73" s="57" t="s">
        <v>138</v>
      </c>
      <c r="B73" s="58">
        <v>89351</v>
      </c>
      <c r="C73" s="189" t="s">
        <v>166</v>
      </c>
      <c r="D73" s="190"/>
      <c r="E73" s="190"/>
      <c r="F73" s="191"/>
      <c r="G73" s="59">
        <v>1</v>
      </c>
      <c r="H73" s="60" t="s">
        <v>15</v>
      </c>
      <c r="I73" s="61"/>
      <c r="J73" s="61"/>
      <c r="K73" s="62"/>
      <c r="L73" s="88"/>
      <c r="M73" s="89"/>
      <c r="N73" s="67">
        <v>33.92</v>
      </c>
      <c r="O73" s="67">
        <v>3.65</v>
      </c>
      <c r="P73" s="67">
        <f t="shared" si="16"/>
        <v>37.57</v>
      </c>
      <c r="Q73" s="74">
        <v>0.22470000000000001</v>
      </c>
      <c r="R73" s="67">
        <f t="shared" si="17"/>
        <v>46.011978999999997</v>
      </c>
    </row>
    <row r="74" spans="1:20" ht="55.5" customHeight="1" x14ac:dyDescent="0.2">
      <c r="A74" s="57" t="s">
        <v>139</v>
      </c>
      <c r="B74" s="58">
        <v>89383</v>
      </c>
      <c r="C74" s="189" t="s">
        <v>167</v>
      </c>
      <c r="D74" s="190"/>
      <c r="E74" s="190"/>
      <c r="F74" s="191"/>
      <c r="G74" s="59">
        <v>3</v>
      </c>
      <c r="H74" s="60" t="s">
        <v>15</v>
      </c>
      <c r="I74" s="61"/>
      <c r="J74" s="61"/>
      <c r="K74" s="62"/>
      <c r="L74" s="88"/>
      <c r="M74" s="89"/>
      <c r="N74" s="67">
        <v>3.52</v>
      </c>
      <c r="O74" s="67">
        <v>3.32</v>
      </c>
      <c r="P74" s="67">
        <f t="shared" si="16"/>
        <v>6.84</v>
      </c>
      <c r="Q74" s="74">
        <v>0.22470000000000001</v>
      </c>
      <c r="R74" s="67">
        <f t="shared" si="17"/>
        <v>25.130843999999996</v>
      </c>
      <c r="T74" s="90"/>
    </row>
    <row r="75" spans="1:20" ht="40.5" customHeight="1" x14ac:dyDescent="0.2">
      <c r="A75" s="57" t="s">
        <v>140</v>
      </c>
      <c r="B75" s="58">
        <v>89353</v>
      </c>
      <c r="C75" s="189" t="s">
        <v>168</v>
      </c>
      <c r="D75" s="190"/>
      <c r="E75" s="190"/>
      <c r="F75" s="191"/>
      <c r="G75" s="59">
        <v>1</v>
      </c>
      <c r="H75" s="60" t="s">
        <v>15</v>
      </c>
      <c r="I75" s="61"/>
      <c r="J75" s="61"/>
      <c r="K75" s="62"/>
      <c r="L75" s="88"/>
      <c r="M75" s="89"/>
      <c r="N75" s="67">
        <v>42.03</v>
      </c>
      <c r="O75" s="67">
        <v>3.64</v>
      </c>
      <c r="P75" s="67">
        <f t="shared" si="16"/>
        <v>45.67</v>
      </c>
      <c r="Q75" s="74">
        <v>0.22470000000000001</v>
      </c>
      <c r="R75" s="67">
        <f t="shared" si="17"/>
        <v>55.932048999999999</v>
      </c>
    </row>
    <row r="76" spans="1:20" ht="49.5" customHeight="1" x14ac:dyDescent="0.2">
      <c r="A76" s="57" t="s">
        <v>141</v>
      </c>
      <c r="B76" s="58">
        <v>89395</v>
      </c>
      <c r="C76" s="189" t="s">
        <v>169</v>
      </c>
      <c r="D76" s="190"/>
      <c r="E76" s="190"/>
      <c r="F76" s="191"/>
      <c r="G76" s="59">
        <v>2</v>
      </c>
      <c r="H76" s="60" t="s">
        <v>15</v>
      </c>
      <c r="I76" s="61"/>
      <c r="J76" s="61"/>
      <c r="K76" s="62"/>
      <c r="L76" s="88"/>
      <c r="M76" s="89"/>
      <c r="N76" s="67">
        <v>5.65</v>
      </c>
      <c r="O76" s="67">
        <v>6.65</v>
      </c>
      <c r="P76" s="67">
        <f t="shared" si="16"/>
        <v>12.3</v>
      </c>
      <c r="Q76" s="74">
        <v>0.22470000000000001</v>
      </c>
      <c r="R76" s="67">
        <f t="shared" si="17"/>
        <v>30.12762</v>
      </c>
    </row>
    <row r="77" spans="1:20" ht="61.5" customHeight="1" x14ac:dyDescent="0.2">
      <c r="A77" s="57" t="s">
        <v>142</v>
      </c>
      <c r="B77" s="58">
        <v>89396</v>
      </c>
      <c r="C77" s="189" t="s">
        <v>170</v>
      </c>
      <c r="D77" s="190"/>
      <c r="E77" s="190"/>
      <c r="F77" s="191"/>
      <c r="G77" s="59">
        <v>1</v>
      </c>
      <c r="H77" s="60" t="s">
        <v>15</v>
      </c>
      <c r="I77" s="61"/>
      <c r="J77" s="61"/>
      <c r="K77" s="62"/>
      <c r="L77" s="88"/>
      <c r="M77" s="89"/>
      <c r="N77" s="67">
        <v>17.2</v>
      </c>
      <c r="O77" s="67">
        <v>6.63</v>
      </c>
      <c r="P77" s="67">
        <f t="shared" si="16"/>
        <v>23.83</v>
      </c>
      <c r="Q77" s="74">
        <v>0.22470000000000001</v>
      </c>
      <c r="R77" s="67">
        <f t="shared" si="17"/>
        <v>29.184600999999997</v>
      </c>
    </row>
    <row r="78" spans="1:20" ht="51" customHeight="1" x14ac:dyDescent="0.2">
      <c r="A78" s="57" t="s">
        <v>143</v>
      </c>
      <c r="B78" s="58">
        <v>89534</v>
      </c>
      <c r="C78" s="189" t="s">
        <v>171</v>
      </c>
      <c r="D78" s="190"/>
      <c r="E78" s="190"/>
      <c r="F78" s="191"/>
      <c r="G78" s="59">
        <v>1</v>
      </c>
      <c r="H78" s="60" t="s">
        <v>15</v>
      </c>
      <c r="I78" s="61"/>
      <c r="J78" s="61"/>
      <c r="K78" s="62"/>
      <c r="L78" s="88"/>
      <c r="M78" s="89"/>
      <c r="N78" s="67">
        <v>4.07</v>
      </c>
      <c r="O78" s="67">
        <v>1.32</v>
      </c>
      <c r="P78" s="67">
        <f t="shared" si="16"/>
        <v>5.3900000000000006</v>
      </c>
      <c r="Q78" s="74">
        <v>0.22470000000000001</v>
      </c>
      <c r="R78" s="67">
        <f t="shared" si="17"/>
        <v>6.601132999999999</v>
      </c>
    </row>
    <row r="79" spans="1:20" ht="27.75" customHeight="1" x14ac:dyDescent="0.2">
      <c r="A79" s="57" t="s">
        <v>144</v>
      </c>
      <c r="B79" s="58">
        <v>86885</v>
      </c>
      <c r="C79" s="189" t="s">
        <v>172</v>
      </c>
      <c r="D79" s="190"/>
      <c r="E79" s="190"/>
      <c r="F79" s="191"/>
      <c r="G79" s="59">
        <v>2</v>
      </c>
      <c r="H79" s="60" t="s">
        <v>15</v>
      </c>
      <c r="I79" s="61"/>
      <c r="J79" s="61"/>
      <c r="K79" s="62"/>
      <c r="L79" s="88"/>
      <c r="M79" s="89"/>
      <c r="N79" s="67">
        <v>9.99</v>
      </c>
      <c r="O79" s="67">
        <v>3.41</v>
      </c>
      <c r="P79" s="67">
        <f t="shared" si="16"/>
        <v>13.4</v>
      </c>
      <c r="Q79" s="74">
        <v>0.22470000000000001</v>
      </c>
      <c r="R79" s="67">
        <f t="shared" si="17"/>
        <v>32.821959999999997</v>
      </c>
    </row>
    <row r="80" spans="1:20" x14ac:dyDescent="0.2">
      <c r="A80" s="31" t="s">
        <v>145</v>
      </c>
      <c r="B80" s="64" t="s">
        <v>146</v>
      </c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165"/>
    </row>
    <row r="81" spans="1:20" ht="53.25" customHeight="1" x14ac:dyDescent="0.2">
      <c r="A81" s="57" t="s">
        <v>147</v>
      </c>
      <c r="B81" s="58">
        <v>89711</v>
      </c>
      <c r="C81" s="189" t="s">
        <v>174</v>
      </c>
      <c r="D81" s="190"/>
      <c r="E81" s="190"/>
      <c r="F81" s="191"/>
      <c r="G81" s="59">
        <v>10</v>
      </c>
      <c r="H81" s="60" t="s">
        <v>21</v>
      </c>
      <c r="I81" s="61"/>
      <c r="J81" s="61"/>
      <c r="K81" s="62"/>
      <c r="L81" s="88"/>
      <c r="M81" s="89"/>
      <c r="N81" s="67">
        <v>9.7200000000000006</v>
      </c>
      <c r="O81" s="67">
        <v>9.9600000000000009</v>
      </c>
      <c r="P81" s="67">
        <f>N81+O81</f>
        <v>19.68</v>
      </c>
      <c r="Q81" s="74">
        <v>0.22470000000000001</v>
      </c>
      <c r="R81" s="67">
        <f>ROUND(P81*G81,2)*1.2247</f>
        <v>241.02096</v>
      </c>
    </row>
    <row r="82" spans="1:20" ht="68.25" customHeight="1" x14ac:dyDescent="0.2">
      <c r="A82" s="57" t="s">
        <v>148</v>
      </c>
      <c r="B82" s="58">
        <v>89748</v>
      </c>
      <c r="C82" s="189" t="s">
        <v>175</v>
      </c>
      <c r="D82" s="190"/>
      <c r="E82" s="190"/>
      <c r="F82" s="191"/>
      <c r="G82" s="59">
        <v>2</v>
      </c>
      <c r="H82" s="60" t="s">
        <v>40</v>
      </c>
      <c r="I82" s="61"/>
      <c r="J82" s="61"/>
      <c r="K82" s="62"/>
      <c r="L82" s="88"/>
      <c r="M82" s="89"/>
      <c r="N82" s="67">
        <v>34.700000000000003</v>
      </c>
      <c r="O82" s="67">
        <v>8.2799999999999994</v>
      </c>
      <c r="P82" s="67">
        <f t="shared" ref="P82:P88" si="18">N82+O82</f>
        <v>42.980000000000004</v>
      </c>
      <c r="Q82" s="74">
        <v>0.22470000000000001</v>
      </c>
      <c r="R82" s="67">
        <f t="shared" ref="R82:R88" si="19">ROUND(P82*G82,2)*1.2247</f>
        <v>105.27521199999998</v>
      </c>
    </row>
    <row r="83" spans="1:20" ht="62.25" customHeight="1" x14ac:dyDescent="0.2">
      <c r="A83" s="57" t="s">
        <v>149</v>
      </c>
      <c r="B83" s="58">
        <v>89728</v>
      </c>
      <c r="C83" s="189" t="s">
        <v>176</v>
      </c>
      <c r="D83" s="190"/>
      <c r="E83" s="190"/>
      <c r="F83" s="191"/>
      <c r="G83" s="59">
        <v>6</v>
      </c>
      <c r="H83" s="60" t="s">
        <v>12</v>
      </c>
      <c r="I83" s="61"/>
      <c r="J83" s="61"/>
      <c r="K83" s="62"/>
      <c r="L83" s="88"/>
      <c r="M83" s="89"/>
      <c r="N83" s="67">
        <v>8.35</v>
      </c>
      <c r="O83" s="67">
        <v>3.31</v>
      </c>
      <c r="P83" s="67">
        <f t="shared" si="18"/>
        <v>11.66</v>
      </c>
      <c r="Q83" s="74">
        <v>0.22470000000000001</v>
      </c>
      <c r="R83" s="67">
        <f t="shared" si="19"/>
        <v>85.680011999999991</v>
      </c>
    </row>
    <row r="84" spans="1:20" ht="58.5" customHeight="1" x14ac:dyDescent="0.2">
      <c r="A84" s="57" t="s">
        <v>150</v>
      </c>
      <c r="B84" s="58">
        <v>89796</v>
      </c>
      <c r="C84" s="189" t="s">
        <v>177</v>
      </c>
      <c r="D84" s="190"/>
      <c r="E84" s="190"/>
      <c r="F84" s="191"/>
      <c r="G84" s="59">
        <v>1</v>
      </c>
      <c r="H84" s="60" t="s">
        <v>40</v>
      </c>
      <c r="I84" s="61"/>
      <c r="J84" s="61"/>
      <c r="K84" s="62"/>
      <c r="L84" s="88"/>
      <c r="M84" s="89"/>
      <c r="N84" s="67">
        <v>32.770000000000003</v>
      </c>
      <c r="O84" s="67">
        <v>10.94</v>
      </c>
      <c r="P84" s="67">
        <f t="shared" si="18"/>
        <v>43.71</v>
      </c>
      <c r="Q84" s="74">
        <v>0.22470000000000001</v>
      </c>
      <c r="R84" s="67">
        <f t="shared" si="19"/>
        <v>53.531636999999996</v>
      </c>
    </row>
    <row r="85" spans="1:20" ht="57" customHeight="1" x14ac:dyDescent="0.2">
      <c r="A85" s="57" t="s">
        <v>151</v>
      </c>
      <c r="B85" s="58">
        <v>89714</v>
      </c>
      <c r="C85" s="189" t="s">
        <v>178</v>
      </c>
      <c r="D85" s="190"/>
      <c r="E85" s="190"/>
      <c r="F85" s="191"/>
      <c r="G85" s="59">
        <v>3</v>
      </c>
      <c r="H85" s="60" t="s">
        <v>21</v>
      </c>
      <c r="I85" s="61"/>
      <c r="J85" s="61"/>
      <c r="K85" s="62"/>
      <c r="L85" s="88"/>
      <c r="M85" s="89"/>
      <c r="N85" s="67">
        <v>34.130000000000003</v>
      </c>
      <c r="O85" s="67">
        <v>24.54</v>
      </c>
      <c r="P85" s="67">
        <f t="shared" si="18"/>
        <v>58.67</v>
      </c>
      <c r="Q85" s="74">
        <v>0.22470000000000001</v>
      </c>
      <c r="R85" s="67">
        <f t="shared" si="19"/>
        <v>215.55944699999998</v>
      </c>
    </row>
    <row r="86" spans="1:20" ht="45" customHeight="1" x14ac:dyDescent="0.2">
      <c r="A86" s="57" t="s">
        <v>152</v>
      </c>
      <c r="B86" s="58" t="s">
        <v>206</v>
      </c>
      <c r="C86" s="189" t="s">
        <v>280</v>
      </c>
      <c r="D86" s="190"/>
      <c r="E86" s="190"/>
      <c r="F86" s="191"/>
      <c r="G86" s="59">
        <v>1</v>
      </c>
      <c r="H86" s="60" t="s">
        <v>23</v>
      </c>
      <c r="I86" s="61"/>
      <c r="J86" s="61"/>
      <c r="K86" s="62"/>
      <c r="L86" s="88"/>
      <c r="M86" s="89"/>
      <c r="N86" s="67">
        <v>323.18</v>
      </c>
      <c r="O86" s="67">
        <v>226.43</v>
      </c>
      <c r="P86" s="67">
        <f t="shared" si="18"/>
        <v>549.61</v>
      </c>
      <c r="Q86" s="74">
        <v>0.22470000000000001</v>
      </c>
      <c r="R86" s="67">
        <f t="shared" si="19"/>
        <v>673.10736699999995</v>
      </c>
    </row>
    <row r="87" spans="1:20" ht="28.5" customHeight="1" x14ac:dyDescent="0.2">
      <c r="A87" s="57" t="s">
        <v>153</v>
      </c>
      <c r="B87" s="58" t="s">
        <v>207</v>
      </c>
      <c r="C87" s="193" t="s">
        <v>269</v>
      </c>
      <c r="D87" s="194"/>
      <c r="E87" s="194"/>
      <c r="F87" s="195"/>
      <c r="G87" s="59">
        <v>1</v>
      </c>
      <c r="H87" s="60" t="s">
        <v>23</v>
      </c>
      <c r="I87" s="61"/>
      <c r="J87" s="61"/>
      <c r="K87" s="62"/>
      <c r="L87" s="88"/>
      <c r="M87" s="89"/>
      <c r="N87" s="67">
        <v>1637.87</v>
      </c>
      <c r="O87" s="67">
        <v>122.93</v>
      </c>
      <c r="P87" s="67">
        <f t="shared" si="18"/>
        <v>1760.8</v>
      </c>
      <c r="Q87" s="74">
        <v>0.22470000000000001</v>
      </c>
      <c r="R87" s="67">
        <f t="shared" si="19"/>
        <v>2156.4517599999999</v>
      </c>
    </row>
    <row r="88" spans="1:20" ht="49.5" customHeight="1" x14ac:dyDescent="0.2">
      <c r="A88" s="57" t="s">
        <v>154</v>
      </c>
      <c r="B88" s="58">
        <v>98058</v>
      </c>
      <c r="C88" s="196" t="s">
        <v>180</v>
      </c>
      <c r="D88" s="197"/>
      <c r="E88" s="197"/>
      <c r="F88" s="198"/>
      <c r="G88" s="59">
        <v>1</v>
      </c>
      <c r="H88" s="60" t="s">
        <v>23</v>
      </c>
      <c r="I88" s="61"/>
      <c r="J88" s="61"/>
      <c r="K88" s="62"/>
      <c r="L88" s="88"/>
      <c r="M88" s="89"/>
      <c r="N88" s="67">
        <v>1443.93</v>
      </c>
      <c r="O88" s="67">
        <v>284.5</v>
      </c>
      <c r="P88" s="67">
        <f t="shared" si="18"/>
        <v>1728.43</v>
      </c>
      <c r="Q88" s="74">
        <v>0.22470000000000001</v>
      </c>
      <c r="R88" s="67">
        <f t="shared" si="19"/>
        <v>2116.8082209999998</v>
      </c>
    </row>
    <row r="89" spans="1:20" ht="54.75" customHeight="1" x14ac:dyDescent="0.2">
      <c r="A89" s="57" t="s">
        <v>155</v>
      </c>
      <c r="B89" s="58" t="s">
        <v>208</v>
      </c>
      <c r="C89" s="192" t="s">
        <v>252</v>
      </c>
      <c r="D89" s="190"/>
      <c r="E89" s="190"/>
      <c r="F89" s="191"/>
      <c r="G89" s="59">
        <v>1</v>
      </c>
      <c r="H89" s="60" t="s">
        <v>23</v>
      </c>
      <c r="I89" s="61"/>
      <c r="J89" s="61"/>
      <c r="K89" s="62"/>
      <c r="L89" s="88"/>
      <c r="M89" s="89"/>
      <c r="N89" s="67">
        <v>1176.97</v>
      </c>
      <c r="O89" s="67">
        <v>66.099999999999994</v>
      </c>
      <c r="P89" s="67">
        <f t="shared" ref="P89" si="20">N89+O89</f>
        <v>1243.07</v>
      </c>
      <c r="Q89" s="74">
        <v>0.22470000000000001</v>
      </c>
      <c r="R89" s="67">
        <f>ROUND(P89*G89,2)*1.2247</f>
        <v>1522.3878289999998</v>
      </c>
      <c r="T89" s="92"/>
    </row>
    <row r="90" spans="1:20" x14ac:dyDescent="0.2">
      <c r="A90" s="31" t="s">
        <v>156</v>
      </c>
      <c r="B90" s="64" t="s">
        <v>157</v>
      </c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165"/>
    </row>
    <row r="91" spans="1:20" ht="51" customHeight="1" x14ac:dyDescent="0.2">
      <c r="A91" s="57" t="s">
        <v>158</v>
      </c>
      <c r="B91" s="58" t="s">
        <v>209</v>
      </c>
      <c r="C91" s="189" t="s">
        <v>261</v>
      </c>
      <c r="D91" s="190"/>
      <c r="E91" s="190"/>
      <c r="F91" s="191"/>
      <c r="G91" s="59">
        <v>1</v>
      </c>
      <c r="H91" s="60" t="s">
        <v>23</v>
      </c>
      <c r="I91" s="61"/>
      <c r="J91" s="61"/>
      <c r="K91" s="62"/>
      <c r="L91" s="88"/>
      <c r="M91" s="89"/>
      <c r="N91" s="67">
        <v>380.14</v>
      </c>
      <c r="O91" s="67">
        <v>17.649999999999999</v>
      </c>
      <c r="P91" s="67">
        <f>N91+O91</f>
        <v>397.78999999999996</v>
      </c>
      <c r="Q91" s="74">
        <v>0.22470000000000001</v>
      </c>
      <c r="R91" s="67">
        <f>ROUND(P91*G91,2)*1.2247</f>
        <v>487.17341299999998</v>
      </c>
    </row>
    <row r="92" spans="1:20" ht="33" customHeight="1" x14ac:dyDescent="0.2">
      <c r="A92" s="57" t="s">
        <v>159</v>
      </c>
      <c r="B92" s="58">
        <v>100860</v>
      </c>
      <c r="C92" s="189" t="s">
        <v>183</v>
      </c>
      <c r="D92" s="190"/>
      <c r="E92" s="190"/>
      <c r="F92" s="191"/>
      <c r="G92" s="59">
        <v>1</v>
      </c>
      <c r="H92" s="60" t="s">
        <v>23</v>
      </c>
      <c r="I92" s="61"/>
      <c r="J92" s="61"/>
      <c r="K92" s="62"/>
      <c r="L92" s="88"/>
      <c r="M92" s="89"/>
      <c r="N92" s="67">
        <v>73.849999999999994</v>
      </c>
      <c r="O92" s="67">
        <v>9.99</v>
      </c>
      <c r="P92" s="67">
        <f t="shared" ref="P92:P95" si="21">N92+O92</f>
        <v>83.839999999999989</v>
      </c>
      <c r="Q92" s="74">
        <v>0.22470000000000001</v>
      </c>
      <c r="R92" s="67">
        <f t="shared" ref="R92:R95" si="22">ROUND(P92*G92,2)*1.2247</f>
        <v>102.678848</v>
      </c>
    </row>
    <row r="93" spans="1:20" ht="80.25" customHeight="1" x14ac:dyDescent="0.2">
      <c r="A93" s="57" t="s">
        <v>160</v>
      </c>
      <c r="B93" s="58">
        <v>86943</v>
      </c>
      <c r="C93" s="189" t="s">
        <v>184</v>
      </c>
      <c r="D93" s="190"/>
      <c r="E93" s="190"/>
      <c r="F93" s="191"/>
      <c r="G93" s="59">
        <v>1</v>
      </c>
      <c r="H93" s="60" t="s">
        <v>23</v>
      </c>
      <c r="I93" s="61"/>
      <c r="J93" s="61"/>
      <c r="K93" s="62"/>
      <c r="L93" s="88"/>
      <c r="M93" s="89"/>
      <c r="N93" s="67">
        <v>249.13</v>
      </c>
      <c r="O93" s="67">
        <v>19.71</v>
      </c>
      <c r="P93" s="67">
        <f t="shared" si="21"/>
        <v>268.83999999999997</v>
      </c>
      <c r="Q93" s="74">
        <v>0.22470000000000001</v>
      </c>
      <c r="R93" s="67">
        <f t="shared" si="22"/>
        <v>329.24834799999996</v>
      </c>
    </row>
    <row r="94" spans="1:20" ht="51" customHeight="1" x14ac:dyDescent="0.2">
      <c r="A94" s="57" t="s">
        <v>161</v>
      </c>
      <c r="B94" s="58">
        <v>86876</v>
      </c>
      <c r="C94" s="189" t="s">
        <v>282</v>
      </c>
      <c r="D94" s="190"/>
      <c r="E94" s="190"/>
      <c r="F94" s="191"/>
      <c r="G94" s="59">
        <v>1</v>
      </c>
      <c r="H94" s="60" t="s">
        <v>23</v>
      </c>
      <c r="I94" s="61"/>
      <c r="J94" s="61"/>
      <c r="K94" s="62"/>
      <c r="L94" s="88"/>
      <c r="M94" s="89"/>
      <c r="N94" s="67">
        <v>282.63</v>
      </c>
      <c r="O94" s="67">
        <v>17.18</v>
      </c>
      <c r="P94" s="67">
        <f t="shared" si="21"/>
        <v>299.81</v>
      </c>
      <c r="Q94" s="74">
        <v>0.22470000000000001</v>
      </c>
      <c r="R94" s="67">
        <f t="shared" si="22"/>
        <v>367.17730699999998</v>
      </c>
    </row>
    <row r="95" spans="1:20" ht="38.25" customHeight="1" x14ac:dyDescent="0.2">
      <c r="A95" s="57" t="s">
        <v>162</v>
      </c>
      <c r="B95" s="58">
        <v>86913</v>
      </c>
      <c r="C95" s="189" t="s">
        <v>291</v>
      </c>
      <c r="D95" s="190"/>
      <c r="E95" s="190"/>
      <c r="F95" s="191"/>
      <c r="G95" s="59">
        <v>1</v>
      </c>
      <c r="H95" s="60" t="s">
        <v>23</v>
      </c>
      <c r="I95" s="61"/>
      <c r="J95" s="61"/>
      <c r="K95" s="62"/>
      <c r="L95" s="88"/>
      <c r="M95" s="89"/>
      <c r="N95" s="67">
        <v>71.040000000000006</v>
      </c>
      <c r="O95" s="67">
        <v>3.39</v>
      </c>
      <c r="P95" s="67">
        <f t="shared" si="21"/>
        <v>74.430000000000007</v>
      </c>
      <c r="Q95" s="74">
        <v>0.22470000000000001</v>
      </c>
      <c r="R95" s="67">
        <f t="shared" si="22"/>
        <v>91.154420999999999</v>
      </c>
    </row>
    <row r="96" spans="1:20" x14ac:dyDescent="0.2">
      <c r="A96" s="205" t="s">
        <v>131</v>
      </c>
      <c r="B96" s="206"/>
      <c r="C96" s="206"/>
      <c r="D96" s="206"/>
      <c r="E96" s="206"/>
      <c r="F96" s="206"/>
      <c r="G96" s="206"/>
      <c r="H96" s="207"/>
      <c r="I96" s="87">
        <f>SUM(I91:I95,I82:I89,I81,I73:I79,I72,I71,I70)</f>
        <v>0</v>
      </c>
      <c r="J96" s="87">
        <f>SUM(J91:J95,J82:J89,J81,J73:J79,J72,J71,J70)</f>
        <v>0</v>
      </c>
      <c r="K96" s="87">
        <f>SUM(K91:K95,K82:K89,K81,K73:K79,K72,K71,K70)</f>
        <v>0</v>
      </c>
      <c r="L96" s="85"/>
      <c r="M96" s="87">
        <f>SUM(M91:M95,M82:M89,M81,M73:M79,M72,M71,M70)</f>
        <v>0</v>
      </c>
      <c r="N96" s="83">
        <f>SUM(N91:N95,N82:N89,N81,N73:N79,N72,N71,N70)</f>
        <v>5899.91</v>
      </c>
      <c r="O96" s="83">
        <f>SUM(O91:O95,O82:O89,O81,O73:O79,O72,O71,O70)</f>
        <v>875.7600000000001</v>
      </c>
      <c r="P96" s="83">
        <f>SUM(P91:P95,P82:P89,P81,P73:P79,P72,P71,P70)</f>
        <v>6775.670000000001</v>
      </c>
      <c r="Q96" s="69"/>
      <c r="R96" s="83">
        <f>SUM(R91:R95,R82:R89,R81,R73:R79,R72,R71,R70)</f>
        <v>9356.5242949999974</v>
      </c>
    </row>
    <row r="97" spans="1:20" x14ac:dyDescent="0.2">
      <c r="A97" s="33"/>
      <c r="B97" s="34"/>
      <c r="C97" s="34"/>
      <c r="D97" s="34"/>
      <c r="E97" s="34"/>
      <c r="F97" s="34"/>
      <c r="G97" s="35"/>
      <c r="H97" s="36"/>
      <c r="I97" s="37"/>
      <c r="J97" s="37"/>
      <c r="K97" s="37"/>
      <c r="L97" s="37"/>
      <c r="M97" s="37"/>
      <c r="N97" s="180"/>
      <c r="O97" s="180"/>
      <c r="P97" s="180"/>
      <c r="Q97" s="180"/>
      <c r="R97" s="180"/>
    </row>
    <row r="98" spans="1:20" ht="15" x14ac:dyDescent="0.2">
      <c r="A98" s="199" t="s">
        <v>89</v>
      </c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1"/>
      <c r="M98" s="164">
        <f>SUM(M96,M67,M55,M50,M44,M40,M35,M30,M27,M19)</f>
        <v>0</v>
      </c>
      <c r="N98" s="181"/>
      <c r="O98" s="181"/>
      <c r="P98" s="181"/>
      <c r="Q98" s="181"/>
      <c r="R98" s="182">
        <f>R19+R27+R30+R35+R40+R44+R50+R55+R67+R96</f>
        <v>16355.868499999997</v>
      </c>
      <c r="T98" s="70">
        <f>R98*20</f>
        <v>327117.36999999994</v>
      </c>
    </row>
    <row r="99" spans="1:20" ht="15" x14ac:dyDescent="0.2">
      <c r="A99" s="39"/>
      <c r="B99" s="187"/>
      <c r="C99" s="187"/>
      <c r="D99" s="187"/>
      <c r="E99" s="187"/>
      <c r="F99" s="187"/>
      <c r="G99" s="187"/>
      <c r="H99" s="187"/>
      <c r="I99" s="16"/>
      <c r="J99" s="16"/>
      <c r="K99" s="16"/>
      <c r="L99" s="16"/>
      <c r="M99" s="16"/>
      <c r="N99" s="183"/>
      <c r="O99" s="183"/>
      <c r="P99" s="183"/>
      <c r="Q99" s="183"/>
      <c r="R99" s="183"/>
      <c r="T99" s="70">
        <f>T98-(R16*20)+R16</f>
        <v>320807.66661199991</v>
      </c>
    </row>
    <row r="100" spans="1:20" ht="15" x14ac:dyDescent="0.2">
      <c r="A100" s="39"/>
      <c r="B100" s="214" t="s">
        <v>67</v>
      </c>
      <c r="C100" s="214"/>
      <c r="D100" s="51"/>
      <c r="E100" s="51"/>
      <c r="F100" s="51"/>
      <c r="G100" s="52"/>
      <c r="H100" s="53"/>
      <c r="I100" s="16"/>
      <c r="J100" s="16"/>
      <c r="K100" s="16"/>
      <c r="L100" s="16"/>
      <c r="M100" s="16"/>
      <c r="N100" s="183"/>
      <c r="O100" s="183"/>
      <c r="P100" s="183"/>
      <c r="Q100" s="183"/>
      <c r="R100" s="183"/>
    </row>
    <row r="101" spans="1:20" ht="15.75" x14ac:dyDescent="0.2">
      <c r="A101" s="39"/>
      <c r="B101" s="188" t="s">
        <v>306</v>
      </c>
      <c r="C101" s="188"/>
      <c r="D101" s="188"/>
      <c r="E101" s="188"/>
      <c r="F101" s="51"/>
      <c r="G101" s="52"/>
      <c r="H101" s="53"/>
      <c r="I101" s="16"/>
      <c r="J101" s="16"/>
      <c r="K101" s="16"/>
      <c r="L101" s="16"/>
      <c r="M101" s="16"/>
      <c r="N101" s="183"/>
      <c r="O101" s="183"/>
      <c r="P101" s="183"/>
      <c r="Q101" s="183"/>
      <c r="R101" s="183"/>
    </row>
    <row r="102" spans="1:20" ht="15" x14ac:dyDescent="0.2">
      <c r="A102" s="39"/>
      <c r="B102" s="213" t="s">
        <v>68</v>
      </c>
      <c r="C102" s="213"/>
      <c r="D102" s="216" t="s">
        <v>286</v>
      </c>
      <c r="E102" s="216"/>
      <c r="F102" s="54"/>
      <c r="G102" s="52"/>
      <c r="H102" s="53"/>
      <c r="I102" s="16"/>
      <c r="J102" s="29"/>
      <c r="K102" s="16"/>
      <c r="L102" s="29"/>
      <c r="M102" s="29"/>
      <c r="N102" s="183"/>
      <c r="O102" s="184"/>
      <c r="P102" s="184"/>
      <c r="Q102" s="184"/>
      <c r="R102" s="184"/>
    </row>
    <row r="103" spans="1:20" ht="15" x14ac:dyDescent="0.2">
      <c r="A103" s="39"/>
      <c r="B103" s="213" t="s">
        <v>69</v>
      </c>
      <c r="C103" s="213"/>
      <c r="D103" s="216" t="s">
        <v>70</v>
      </c>
      <c r="E103" s="216"/>
      <c r="F103" s="55"/>
      <c r="G103" s="56"/>
      <c r="H103" s="53"/>
      <c r="I103" s="16"/>
      <c r="J103" s="14"/>
      <c r="K103" s="16"/>
      <c r="L103" s="14"/>
      <c r="M103" s="14"/>
      <c r="N103" s="183"/>
      <c r="O103" s="56"/>
      <c r="P103" s="56"/>
      <c r="Q103" s="56"/>
      <c r="R103" s="184"/>
    </row>
    <row r="104" spans="1:20" ht="15" x14ac:dyDescent="0.2">
      <c r="A104" s="39"/>
      <c r="B104" s="213" t="s">
        <v>71</v>
      </c>
      <c r="C104" s="213"/>
      <c r="D104" s="217">
        <v>1.1122000000000001</v>
      </c>
      <c r="E104" s="217"/>
      <c r="F104" s="54"/>
      <c r="G104" s="42"/>
      <c r="H104" s="15"/>
      <c r="I104" s="16"/>
      <c r="J104" s="29"/>
      <c r="K104" s="16"/>
      <c r="L104" s="29"/>
      <c r="M104" s="29"/>
      <c r="N104" s="183"/>
      <c r="O104" s="184"/>
      <c r="P104" s="184"/>
      <c r="Q104" s="184"/>
      <c r="R104" s="184"/>
    </row>
    <row r="105" spans="1:20" ht="15" x14ac:dyDescent="0.2">
      <c r="A105" s="39"/>
      <c r="B105" s="213" t="s">
        <v>72</v>
      </c>
      <c r="C105" s="213"/>
      <c r="D105" s="217">
        <v>0.22470000000000001</v>
      </c>
      <c r="E105" s="217"/>
      <c r="F105" s="54"/>
      <c r="G105" s="52"/>
      <c r="H105" s="53"/>
      <c r="I105" s="16"/>
      <c r="J105" s="29"/>
      <c r="K105" s="16"/>
      <c r="L105" s="29"/>
      <c r="M105" s="29"/>
      <c r="N105" s="183"/>
      <c r="O105" s="184"/>
      <c r="P105" s="184"/>
      <c r="Q105" s="184"/>
      <c r="R105" s="184"/>
    </row>
    <row r="106" spans="1:20" ht="15" x14ac:dyDescent="0.2">
      <c r="A106" s="39"/>
      <c r="B106" s="213" t="s">
        <v>90</v>
      </c>
      <c r="C106" s="213"/>
      <c r="D106" s="214"/>
      <c r="E106" s="214"/>
      <c r="F106" s="214"/>
      <c r="G106" s="52"/>
      <c r="H106" s="53"/>
      <c r="I106" s="29"/>
      <c r="J106" s="29"/>
      <c r="K106" s="29"/>
      <c r="L106" s="29"/>
      <c r="M106" s="29"/>
      <c r="N106" s="184"/>
      <c r="O106" s="184"/>
      <c r="P106" s="184"/>
      <c r="Q106" s="184"/>
      <c r="R106" s="184"/>
    </row>
    <row r="107" spans="1:20" ht="15" x14ac:dyDescent="0.2">
      <c r="A107" s="39"/>
      <c r="B107" s="213" t="s">
        <v>91</v>
      </c>
      <c r="C107" s="213"/>
      <c r="D107" s="214"/>
      <c r="E107" s="214"/>
      <c r="F107" s="214"/>
      <c r="G107" s="42"/>
      <c r="H107" s="15"/>
      <c r="I107" s="29"/>
      <c r="J107" s="29"/>
      <c r="K107" s="29"/>
      <c r="L107" s="215"/>
      <c r="M107" s="215"/>
      <c r="N107" s="215"/>
      <c r="O107" s="215"/>
      <c r="P107" s="215"/>
      <c r="Q107" s="215"/>
      <c r="R107" s="215"/>
    </row>
    <row r="108" spans="1:20" ht="18" x14ac:dyDescent="0.2">
      <c r="A108" s="39"/>
      <c r="B108" s="25"/>
      <c r="C108" s="25"/>
      <c r="D108" s="25"/>
      <c r="E108" s="25"/>
      <c r="F108" s="25"/>
      <c r="G108" s="40"/>
      <c r="H108" s="26"/>
      <c r="I108" s="26"/>
      <c r="J108" s="26"/>
      <c r="K108" s="26"/>
      <c r="L108" s="26"/>
      <c r="M108" s="26"/>
      <c r="N108" s="40"/>
      <c r="O108" s="40"/>
      <c r="P108" s="40"/>
      <c r="Q108" s="40"/>
      <c r="R108" s="185"/>
    </row>
    <row r="109" spans="1:20" ht="15" x14ac:dyDescent="0.2">
      <c r="A109" s="39"/>
      <c r="B109" s="14"/>
      <c r="C109" s="14"/>
      <c r="D109" s="14"/>
      <c r="E109" s="14"/>
      <c r="F109" s="14"/>
      <c r="G109" s="42"/>
      <c r="H109" s="15"/>
      <c r="I109" s="29"/>
      <c r="J109" s="29"/>
      <c r="K109" s="29"/>
      <c r="L109" s="29"/>
      <c r="M109" s="29"/>
      <c r="N109" s="184"/>
      <c r="O109" s="184"/>
      <c r="P109" s="184"/>
      <c r="Q109" s="184"/>
      <c r="R109" s="184"/>
    </row>
    <row r="110" spans="1:20" ht="15" x14ac:dyDescent="0.2">
      <c r="A110" s="39"/>
      <c r="B110" s="208"/>
      <c r="C110" s="208"/>
      <c r="D110" s="208"/>
      <c r="E110" s="208"/>
      <c r="F110" s="208"/>
      <c r="G110" s="208"/>
      <c r="H110" s="208"/>
      <c r="I110" s="208"/>
      <c r="J110" s="208"/>
      <c r="K110" s="29"/>
      <c r="L110" s="29"/>
      <c r="M110" s="29"/>
      <c r="N110" s="184"/>
      <c r="O110" s="184"/>
      <c r="P110" s="184"/>
      <c r="Q110" s="184"/>
      <c r="R110" s="184"/>
    </row>
    <row r="111" spans="1:20" ht="15" x14ac:dyDescent="0.2">
      <c r="A111" s="39"/>
      <c r="B111" s="208"/>
      <c r="C111" s="208"/>
      <c r="D111" s="208"/>
      <c r="E111" s="208"/>
      <c r="F111" s="208"/>
      <c r="G111" s="208"/>
      <c r="H111" s="208"/>
      <c r="I111" s="208"/>
      <c r="J111" s="208"/>
      <c r="K111" s="29"/>
      <c r="L111" s="29"/>
      <c r="M111" s="29"/>
      <c r="N111" s="184"/>
      <c r="O111" s="184"/>
      <c r="P111" s="184"/>
      <c r="Q111" s="184"/>
      <c r="R111" s="184"/>
    </row>
  </sheetData>
  <mergeCells count="121">
    <mergeCell ref="A3:R3"/>
    <mergeCell ref="A4:R4"/>
    <mergeCell ref="A5:R5"/>
    <mergeCell ref="A6:R6"/>
    <mergeCell ref="A10:R10"/>
    <mergeCell ref="A13:A14"/>
    <mergeCell ref="B13:B14"/>
    <mergeCell ref="C13:F14"/>
    <mergeCell ref="G13:G14"/>
    <mergeCell ref="H13:H14"/>
    <mergeCell ref="I11:M12"/>
    <mergeCell ref="N13:P13"/>
    <mergeCell ref="N11:R12"/>
    <mergeCell ref="Q13:Q14"/>
    <mergeCell ref="R13:R14"/>
    <mergeCell ref="C7:M7"/>
    <mergeCell ref="C8:I8"/>
    <mergeCell ref="J8:M8"/>
    <mergeCell ref="C9:M9"/>
    <mergeCell ref="N8:R8"/>
    <mergeCell ref="B20:R20"/>
    <mergeCell ref="C21:F21"/>
    <mergeCell ref="C22:F22"/>
    <mergeCell ref="I13:K13"/>
    <mergeCell ref="L13:L14"/>
    <mergeCell ref="M13:M14"/>
    <mergeCell ref="B15:R15"/>
    <mergeCell ref="C16:F16"/>
    <mergeCell ref="A19:H19"/>
    <mergeCell ref="C17:F17"/>
    <mergeCell ref="C18:F18"/>
    <mergeCell ref="B36:R36"/>
    <mergeCell ref="C38:F38"/>
    <mergeCell ref="C32:F32"/>
    <mergeCell ref="C33:F33"/>
    <mergeCell ref="C34:F34"/>
    <mergeCell ref="C23:F23"/>
    <mergeCell ref="C24:F24"/>
    <mergeCell ref="C26:F26"/>
    <mergeCell ref="B28:R28"/>
    <mergeCell ref="C29:F29"/>
    <mergeCell ref="A27:H27"/>
    <mergeCell ref="A30:H30"/>
    <mergeCell ref="A35:H35"/>
    <mergeCell ref="C37:F37"/>
    <mergeCell ref="D104:E104"/>
    <mergeCell ref="B105:C105"/>
    <mergeCell ref="D105:E105"/>
    <mergeCell ref="B100:C100"/>
    <mergeCell ref="B102:C102"/>
    <mergeCell ref="D102:E102"/>
    <mergeCell ref="B45:R45"/>
    <mergeCell ref="C46:F46"/>
    <mergeCell ref="C47:F47"/>
    <mergeCell ref="C48:F48"/>
    <mergeCell ref="C49:F49"/>
    <mergeCell ref="C60:F60"/>
    <mergeCell ref="B51:R51"/>
    <mergeCell ref="C52:F52"/>
    <mergeCell ref="C53:F53"/>
    <mergeCell ref="C54:F54"/>
    <mergeCell ref="C66:F66"/>
    <mergeCell ref="C61:F61"/>
    <mergeCell ref="C62:F62"/>
    <mergeCell ref="C63:F63"/>
    <mergeCell ref="C95:F95"/>
    <mergeCell ref="C91:F91"/>
    <mergeCell ref="A50:H50"/>
    <mergeCell ref="A96:H96"/>
    <mergeCell ref="B111:J111"/>
    <mergeCell ref="C25:F25"/>
    <mergeCell ref="B31:R31"/>
    <mergeCell ref="B41:R41"/>
    <mergeCell ref="C42:F42"/>
    <mergeCell ref="C43:F43"/>
    <mergeCell ref="B106:C106"/>
    <mergeCell ref="D106:F106"/>
    <mergeCell ref="B107:C107"/>
    <mergeCell ref="D107:F107"/>
    <mergeCell ref="L107:R107"/>
    <mergeCell ref="B110:J110"/>
    <mergeCell ref="B103:C103"/>
    <mergeCell ref="D103:E103"/>
    <mergeCell ref="B104:C104"/>
    <mergeCell ref="B56:R56"/>
    <mergeCell ref="C57:F57"/>
    <mergeCell ref="C58:F58"/>
    <mergeCell ref="C59:F59"/>
    <mergeCell ref="B68:R68"/>
    <mergeCell ref="C78:F78"/>
    <mergeCell ref="C79:F79"/>
    <mergeCell ref="C77:F77"/>
    <mergeCell ref="C93:F93"/>
    <mergeCell ref="C39:F39"/>
    <mergeCell ref="C64:F64"/>
    <mergeCell ref="C65:F65"/>
    <mergeCell ref="C81:F81"/>
    <mergeCell ref="C70:F70"/>
    <mergeCell ref="C71:F71"/>
    <mergeCell ref="C72:F72"/>
    <mergeCell ref="C73:F73"/>
    <mergeCell ref="C82:F82"/>
    <mergeCell ref="C74:F74"/>
    <mergeCell ref="C75:F75"/>
    <mergeCell ref="C76:F76"/>
    <mergeCell ref="A40:H40"/>
    <mergeCell ref="A44:H44"/>
    <mergeCell ref="A55:H55"/>
    <mergeCell ref="A67:H67"/>
    <mergeCell ref="B99:H99"/>
    <mergeCell ref="B101:E101"/>
    <mergeCell ref="C94:F94"/>
    <mergeCell ref="C92:F92"/>
    <mergeCell ref="C83:F83"/>
    <mergeCell ref="C84:F84"/>
    <mergeCell ref="C89:F89"/>
    <mergeCell ref="C85:F85"/>
    <mergeCell ref="C86:F86"/>
    <mergeCell ref="C87:F87"/>
    <mergeCell ref="C88:F88"/>
    <mergeCell ref="A98:L98"/>
  </mergeCells>
  <phoneticPr fontId="26" type="noConversion"/>
  <pageMargins left="0.511811024" right="0.511811024" top="0.78740157499999996" bottom="0.78740157499999996" header="0.31496062000000002" footer="0.31496062000000002"/>
  <pageSetup paperSize="9" scale="7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2F043-505D-4137-A760-9AB397B9DFD8}">
  <sheetPr>
    <pageSetUpPr fitToPage="1"/>
  </sheetPr>
  <dimension ref="C2:S27"/>
  <sheetViews>
    <sheetView workbookViewId="0">
      <selection activeCell="H32" sqref="H32"/>
    </sheetView>
  </sheetViews>
  <sheetFormatPr defaultRowHeight="12.75" x14ac:dyDescent="0.2"/>
  <cols>
    <col min="8" max="8" width="13.28515625" bestFit="1" customWidth="1"/>
    <col min="10" max="10" width="13.28515625" bestFit="1" customWidth="1"/>
    <col min="11" max="11" width="8.28515625" bestFit="1" customWidth="1"/>
    <col min="12" max="12" width="13.28515625" bestFit="1" customWidth="1"/>
    <col min="13" max="13" width="8.28515625" customWidth="1"/>
    <col min="14" max="14" width="13.28515625" bestFit="1" customWidth="1"/>
    <col min="15" max="15" width="8.28515625" customWidth="1"/>
    <col min="16" max="16" width="14.28515625" bestFit="1" customWidth="1"/>
    <col min="17" max="17" width="8.28515625" customWidth="1"/>
    <col min="19" max="19" width="14.28515625" bestFit="1" customWidth="1"/>
  </cols>
  <sheetData>
    <row r="2" spans="3:19" ht="14.25" x14ac:dyDescent="0.2">
      <c r="C2" s="258" t="s">
        <v>287</v>
      </c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</row>
    <row r="3" spans="3:19" ht="14.25" x14ac:dyDescent="0.2">
      <c r="C3" s="259" t="s">
        <v>73</v>
      </c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</row>
    <row r="4" spans="3:19" ht="14.25" x14ac:dyDescent="0.2">
      <c r="C4" s="260" t="s">
        <v>60</v>
      </c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</row>
    <row r="5" spans="3:19" ht="14.25" x14ac:dyDescent="0.2">
      <c r="C5" s="259" t="s">
        <v>61</v>
      </c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</row>
    <row r="6" spans="3:19" ht="14.25" x14ac:dyDescent="0.2">
      <c r="C6" s="261"/>
      <c r="D6" s="261"/>
      <c r="E6" s="261"/>
      <c r="F6" s="261"/>
      <c r="G6" s="261"/>
      <c r="H6" s="261"/>
      <c r="I6" s="261"/>
      <c r="J6" s="261"/>
      <c r="K6" s="261"/>
      <c r="L6" s="27"/>
      <c r="M6" s="27"/>
      <c r="N6" s="27"/>
      <c r="O6" s="27"/>
      <c r="P6" s="27"/>
    </row>
    <row r="7" spans="3:19" x14ac:dyDescent="0.2">
      <c r="C7" s="273" t="s">
        <v>33</v>
      </c>
      <c r="D7" s="274"/>
      <c r="E7" s="274"/>
      <c r="F7" s="274"/>
      <c r="G7" s="275"/>
      <c r="H7" s="265" t="s">
        <v>62</v>
      </c>
      <c r="I7" s="266"/>
      <c r="J7" s="265" t="s">
        <v>63</v>
      </c>
      <c r="K7" s="266"/>
      <c r="L7" s="265" t="s">
        <v>74</v>
      </c>
      <c r="M7" s="266"/>
      <c r="N7" s="265" t="s">
        <v>75</v>
      </c>
      <c r="O7" s="266"/>
      <c r="P7" s="265" t="s">
        <v>28</v>
      </c>
      <c r="Q7" s="266"/>
    </row>
    <row r="8" spans="3:19" x14ac:dyDescent="0.2">
      <c r="C8" s="276"/>
      <c r="D8" s="277"/>
      <c r="E8" s="277"/>
      <c r="F8" s="277"/>
      <c r="G8" s="278"/>
      <c r="H8" s="6" t="s">
        <v>64</v>
      </c>
      <c r="I8" s="6"/>
      <c r="J8" s="6" t="s">
        <v>64</v>
      </c>
      <c r="K8" s="6" t="s">
        <v>65</v>
      </c>
      <c r="L8" s="6" t="s">
        <v>64</v>
      </c>
      <c r="M8" s="6" t="s">
        <v>65</v>
      </c>
      <c r="N8" s="6" t="s">
        <v>64</v>
      </c>
      <c r="O8" s="6" t="s">
        <v>65</v>
      </c>
      <c r="P8" s="6" t="s">
        <v>64</v>
      </c>
      <c r="Q8" s="6" t="s">
        <v>65</v>
      </c>
    </row>
    <row r="9" spans="3:19" ht="17.25" customHeight="1" x14ac:dyDescent="0.2">
      <c r="C9" s="7">
        <v>1</v>
      </c>
      <c r="D9" s="267" t="s">
        <v>92</v>
      </c>
      <c r="E9" s="268"/>
      <c r="F9" s="268"/>
      <c r="G9" s="269"/>
      <c r="H9" s="8">
        <f>P9*25%</f>
        <v>965.24730499999987</v>
      </c>
      <c r="I9" s="28">
        <v>0.25</v>
      </c>
      <c r="J9" s="8">
        <f t="shared" ref="J9:J18" si="0">H9</f>
        <v>965.24730499999987</v>
      </c>
      <c r="K9" s="28">
        <v>0.25</v>
      </c>
      <c r="L9" s="8">
        <f t="shared" ref="L9:L19" si="1">J9</f>
        <v>965.24730499999987</v>
      </c>
      <c r="M9" s="28">
        <v>0.25</v>
      </c>
      <c r="N9" s="8">
        <f>P9-L9-J9-H9</f>
        <v>965.24730499999987</v>
      </c>
      <c r="O9" s="28">
        <v>0.25</v>
      </c>
      <c r="P9" s="8">
        <f>'PLANILHA ÚNICA (20 UND.)'!R19</f>
        <v>3860.9892199999995</v>
      </c>
      <c r="Q9" s="28">
        <v>1</v>
      </c>
      <c r="S9" s="9">
        <f>H9+J9+L9+N9</f>
        <v>3860.9892199999995</v>
      </c>
    </row>
    <row r="10" spans="3:19" x14ac:dyDescent="0.2">
      <c r="C10" s="7">
        <v>2</v>
      </c>
      <c r="D10" s="270" t="s">
        <v>95</v>
      </c>
      <c r="E10" s="271"/>
      <c r="F10" s="271"/>
      <c r="G10" s="272"/>
      <c r="H10" s="8">
        <f>P10*25%</f>
        <v>4841.9433024999998</v>
      </c>
      <c r="I10" s="28">
        <v>0.25</v>
      </c>
      <c r="J10" s="8">
        <f t="shared" si="0"/>
        <v>4841.9433024999998</v>
      </c>
      <c r="K10" s="28">
        <v>0.25</v>
      </c>
      <c r="L10" s="8">
        <f t="shared" si="1"/>
        <v>4841.9433024999998</v>
      </c>
      <c r="M10" s="28">
        <v>0.25</v>
      </c>
      <c r="N10" s="8">
        <f t="shared" ref="N10:N18" si="2">P10-L10-J10-H10</f>
        <v>4841.9433024999998</v>
      </c>
      <c r="O10" s="28">
        <v>0.25</v>
      </c>
      <c r="P10" s="8">
        <f>'PLANILHA ÚNICA (20 UND.)'!R27</f>
        <v>19367.773209999999</v>
      </c>
      <c r="Q10" s="28">
        <v>1</v>
      </c>
      <c r="S10" s="9">
        <f t="shared" ref="S10:S18" si="3">H10+J10+L10+N10</f>
        <v>19367.773209999999</v>
      </c>
    </row>
    <row r="11" spans="3:19" x14ac:dyDescent="0.2">
      <c r="C11" s="7">
        <v>3</v>
      </c>
      <c r="D11" s="270" t="s">
        <v>101</v>
      </c>
      <c r="E11" s="271"/>
      <c r="F11" s="271"/>
      <c r="G11" s="272"/>
      <c r="H11" s="8">
        <f t="shared" ref="H11:H18" si="4">P11*25%</f>
        <v>6397.7654414999988</v>
      </c>
      <c r="I11" s="28">
        <v>0.25</v>
      </c>
      <c r="J11" s="8">
        <f t="shared" si="0"/>
        <v>6397.7654414999988</v>
      </c>
      <c r="K11" s="28">
        <v>0.25</v>
      </c>
      <c r="L11" s="8">
        <f t="shared" si="1"/>
        <v>6397.7654414999988</v>
      </c>
      <c r="M11" s="28">
        <v>0.25</v>
      </c>
      <c r="N11" s="8">
        <f t="shared" si="2"/>
        <v>6397.765441499997</v>
      </c>
      <c r="O11" s="28">
        <v>0.25</v>
      </c>
      <c r="P11" s="8">
        <f>'PLANILHA ÚNICA (20 UND.)'!R30</f>
        <v>25591.061765999995</v>
      </c>
      <c r="Q11" s="28">
        <v>1</v>
      </c>
      <c r="S11" s="9">
        <f t="shared" si="3"/>
        <v>25591.061765999992</v>
      </c>
    </row>
    <row r="12" spans="3:19" x14ac:dyDescent="0.2">
      <c r="C12" s="7">
        <v>4</v>
      </c>
      <c r="D12" s="270" t="s">
        <v>196</v>
      </c>
      <c r="E12" s="271"/>
      <c r="F12" s="271"/>
      <c r="G12" s="272"/>
      <c r="H12" s="8">
        <f t="shared" si="4"/>
        <v>6149.883099749999</v>
      </c>
      <c r="I12" s="28">
        <v>0.25</v>
      </c>
      <c r="J12" s="8">
        <f t="shared" si="0"/>
        <v>6149.883099749999</v>
      </c>
      <c r="K12" s="28">
        <v>0.25</v>
      </c>
      <c r="L12" s="8">
        <f t="shared" si="1"/>
        <v>6149.883099749999</v>
      </c>
      <c r="M12" s="28">
        <v>0.25</v>
      </c>
      <c r="N12" s="8">
        <f t="shared" si="2"/>
        <v>6149.8830997500008</v>
      </c>
      <c r="O12" s="28">
        <v>0.25</v>
      </c>
      <c r="P12" s="8">
        <f>'PLANILHA ÚNICA (20 UND.)'!R35</f>
        <v>24599.532398999996</v>
      </c>
      <c r="Q12" s="28">
        <v>1</v>
      </c>
      <c r="S12" s="9">
        <f t="shared" si="3"/>
        <v>24599.532399</v>
      </c>
    </row>
    <row r="13" spans="3:19" x14ac:dyDescent="0.2">
      <c r="C13" s="7">
        <v>5</v>
      </c>
      <c r="D13" s="270" t="s">
        <v>104</v>
      </c>
      <c r="E13" s="271"/>
      <c r="F13" s="271"/>
      <c r="G13" s="272"/>
      <c r="H13" s="8">
        <f t="shared" si="4"/>
        <v>3113.5854275000002</v>
      </c>
      <c r="I13" s="28">
        <v>0.25</v>
      </c>
      <c r="J13" s="8">
        <f t="shared" si="0"/>
        <v>3113.5854275000002</v>
      </c>
      <c r="K13" s="28">
        <v>0.25</v>
      </c>
      <c r="L13" s="8">
        <f t="shared" si="1"/>
        <v>3113.5854275000002</v>
      </c>
      <c r="M13" s="28">
        <v>0.25</v>
      </c>
      <c r="N13" s="8">
        <f t="shared" si="2"/>
        <v>3113.5854275000002</v>
      </c>
      <c r="O13" s="28">
        <v>0.25</v>
      </c>
      <c r="P13" s="8">
        <f>'PLANILHA ÚNICA (20 UND.)'!R40</f>
        <v>12454.341710000001</v>
      </c>
      <c r="Q13" s="28">
        <v>1</v>
      </c>
      <c r="S13" s="9">
        <f t="shared" si="3"/>
        <v>12454.341710000001</v>
      </c>
    </row>
    <row r="14" spans="3:19" x14ac:dyDescent="0.2">
      <c r="C14" s="7">
        <v>6</v>
      </c>
      <c r="D14" s="270" t="s">
        <v>107</v>
      </c>
      <c r="E14" s="271"/>
      <c r="F14" s="271"/>
      <c r="G14" s="272"/>
      <c r="H14" s="8">
        <f t="shared" si="4"/>
        <v>3419.3562764999992</v>
      </c>
      <c r="I14" s="28">
        <v>0.25</v>
      </c>
      <c r="J14" s="8">
        <f t="shared" si="0"/>
        <v>3419.3562764999992</v>
      </c>
      <c r="K14" s="28">
        <v>0.25</v>
      </c>
      <c r="L14" s="8">
        <f t="shared" si="1"/>
        <v>3419.3562764999992</v>
      </c>
      <c r="M14" s="28">
        <v>0.25</v>
      </c>
      <c r="N14" s="8">
        <f t="shared" si="2"/>
        <v>3419.3562765000001</v>
      </c>
      <c r="O14" s="28">
        <v>0.25</v>
      </c>
      <c r="P14" s="8">
        <f>'PLANILHA ÚNICA (20 UND.)'!R44</f>
        <v>13677.425105999997</v>
      </c>
      <c r="Q14" s="28">
        <v>1</v>
      </c>
      <c r="S14" s="9">
        <f t="shared" si="3"/>
        <v>13677.425105999999</v>
      </c>
    </row>
    <row r="15" spans="3:19" x14ac:dyDescent="0.2">
      <c r="C15" s="7">
        <v>7</v>
      </c>
      <c r="D15" s="270" t="s">
        <v>108</v>
      </c>
      <c r="E15" s="271"/>
      <c r="F15" s="271"/>
      <c r="G15" s="272"/>
      <c r="H15" s="8">
        <f t="shared" si="4"/>
        <v>2448.6070067499995</v>
      </c>
      <c r="I15" s="28">
        <v>0.25</v>
      </c>
      <c r="J15" s="8">
        <f t="shared" si="0"/>
        <v>2448.6070067499995</v>
      </c>
      <c r="K15" s="28">
        <v>0.25</v>
      </c>
      <c r="L15" s="8">
        <f t="shared" si="1"/>
        <v>2448.6070067499995</v>
      </c>
      <c r="M15" s="28">
        <v>0.25</v>
      </c>
      <c r="N15" s="8">
        <f t="shared" si="2"/>
        <v>2448.6070067499995</v>
      </c>
      <c r="O15" s="28">
        <v>0.25</v>
      </c>
      <c r="P15" s="8">
        <f>'PLANILHA ÚNICA (20 UND.)'!R50</f>
        <v>9794.4280269999981</v>
      </c>
      <c r="Q15" s="28">
        <v>1</v>
      </c>
      <c r="S15" s="9">
        <f t="shared" si="3"/>
        <v>9794.4280269999981</v>
      </c>
    </row>
    <row r="16" spans="3:19" x14ac:dyDescent="0.2">
      <c r="C16" s="7">
        <v>8</v>
      </c>
      <c r="D16" s="270" t="s">
        <v>112</v>
      </c>
      <c r="E16" s="271"/>
      <c r="F16" s="271"/>
      <c r="G16" s="272"/>
      <c r="H16" s="8">
        <f t="shared" si="4"/>
        <v>2682.4818422499998</v>
      </c>
      <c r="I16" s="28">
        <v>0.25</v>
      </c>
      <c r="J16" s="8">
        <f t="shared" si="0"/>
        <v>2682.4818422499998</v>
      </c>
      <c r="K16" s="28">
        <v>0.25</v>
      </c>
      <c r="L16" s="8">
        <f t="shared" si="1"/>
        <v>2682.4818422499998</v>
      </c>
      <c r="M16" s="28">
        <v>0.25</v>
      </c>
      <c r="N16" s="8">
        <f t="shared" si="2"/>
        <v>2682.4818422500007</v>
      </c>
      <c r="O16" s="28">
        <v>0.25</v>
      </c>
      <c r="P16" s="8">
        <f>'PLANILHA ÚNICA (20 UND.)'!R55</f>
        <v>10729.927368999999</v>
      </c>
      <c r="Q16" s="28">
        <v>1</v>
      </c>
      <c r="S16" s="9">
        <f t="shared" si="3"/>
        <v>10729.927369000001</v>
      </c>
    </row>
    <row r="17" spans="3:19" x14ac:dyDescent="0.2">
      <c r="C17" s="7">
        <v>9</v>
      </c>
      <c r="D17" s="270" t="s">
        <v>118</v>
      </c>
      <c r="E17" s="271"/>
      <c r="F17" s="271"/>
      <c r="G17" s="272"/>
      <c r="H17" s="8">
        <f t="shared" si="4"/>
        <v>3400.3795499999997</v>
      </c>
      <c r="I17" s="28">
        <v>0.25</v>
      </c>
      <c r="J17" s="8">
        <f t="shared" si="0"/>
        <v>3400.3795499999997</v>
      </c>
      <c r="K17" s="28">
        <v>0.25</v>
      </c>
      <c r="L17" s="8">
        <f t="shared" si="1"/>
        <v>3400.3795499999997</v>
      </c>
      <c r="M17" s="28">
        <v>0.25</v>
      </c>
      <c r="N17" s="8">
        <f t="shared" si="2"/>
        <v>3400.3795499999997</v>
      </c>
      <c r="O17" s="28">
        <v>0.25</v>
      </c>
      <c r="P17" s="8">
        <f>'PLANILHA ÚNICA (20 UND.)'!R67</f>
        <v>13601.518199999999</v>
      </c>
      <c r="Q17" s="28">
        <v>1</v>
      </c>
      <c r="S17" s="9">
        <f t="shared" si="3"/>
        <v>13601.518199999999</v>
      </c>
    </row>
    <row r="18" spans="3:19" x14ac:dyDescent="0.2">
      <c r="C18" s="7">
        <v>10</v>
      </c>
      <c r="D18" s="270" t="s">
        <v>132</v>
      </c>
      <c r="E18" s="271"/>
      <c r="F18" s="271"/>
      <c r="G18" s="272"/>
      <c r="H18" s="8">
        <f t="shared" si="4"/>
        <v>46782.621474999978</v>
      </c>
      <c r="I18" s="28">
        <v>0.25</v>
      </c>
      <c r="J18" s="8">
        <f t="shared" si="0"/>
        <v>46782.621474999978</v>
      </c>
      <c r="K18" s="28">
        <v>0.25</v>
      </c>
      <c r="L18" s="8">
        <f t="shared" si="1"/>
        <v>46782.621474999978</v>
      </c>
      <c r="M18" s="28">
        <v>0.25</v>
      </c>
      <c r="N18" s="8">
        <f t="shared" si="2"/>
        <v>46782.621474999964</v>
      </c>
      <c r="O18" s="28"/>
      <c r="P18" s="8">
        <f>'PLANILHA ÚNICA (20 UND.)'!R96</f>
        <v>187130.48589999991</v>
      </c>
      <c r="Q18" s="28">
        <v>1</v>
      </c>
      <c r="R18" s="71"/>
      <c r="S18" s="9">
        <f t="shared" si="3"/>
        <v>187130.48589999988</v>
      </c>
    </row>
    <row r="19" spans="3:19" x14ac:dyDescent="0.2">
      <c r="C19" s="152"/>
      <c r="D19" s="262" t="s">
        <v>66</v>
      </c>
      <c r="E19" s="263"/>
      <c r="F19" s="263"/>
      <c r="G19" s="264"/>
      <c r="H19" s="10">
        <f>SUM(H9:H18)</f>
        <v>80201.87072674997</v>
      </c>
      <c r="I19" s="11">
        <v>0.25</v>
      </c>
      <c r="J19" s="10">
        <f>SUM(J9:J18)</f>
        <v>80201.87072674997</v>
      </c>
      <c r="K19" s="11">
        <v>0.25</v>
      </c>
      <c r="L19" s="10">
        <f t="shared" si="1"/>
        <v>80201.87072674997</v>
      </c>
      <c r="M19" s="11">
        <v>0.25</v>
      </c>
      <c r="N19" s="10">
        <f>SUM(N9:N18)</f>
        <v>80201.87072674997</v>
      </c>
      <c r="O19" s="11">
        <v>0.25</v>
      </c>
      <c r="P19" s="12">
        <f>SUM(P9:P18)</f>
        <v>320807.48290699988</v>
      </c>
      <c r="Q19" s="13">
        <v>1</v>
      </c>
      <c r="S19" s="9"/>
    </row>
    <row r="20" spans="3:19" ht="15" x14ac:dyDescent="0.2">
      <c r="C20" s="14"/>
      <c r="D20" s="14"/>
      <c r="E20" s="14"/>
      <c r="F20" s="14"/>
      <c r="G20" s="14"/>
      <c r="H20" s="14"/>
      <c r="I20" s="15"/>
      <c r="J20" s="15"/>
      <c r="K20" s="15"/>
      <c r="L20" s="15"/>
      <c r="M20" s="15"/>
      <c r="N20" s="15"/>
      <c r="O20" s="15"/>
      <c r="P20" s="16"/>
      <c r="Q20" s="17"/>
    </row>
    <row r="21" spans="3:19" ht="13.5" customHeight="1" x14ac:dyDescent="0.25">
      <c r="C21" s="14"/>
      <c r="D21" s="279" t="s">
        <v>67</v>
      </c>
      <c r="E21" s="279"/>
      <c r="F21" s="18"/>
      <c r="G21" s="18"/>
      <c r="H21" s="18"/>
      <c r="I21" s="19"/>
      <c r="J21" s="19"/>
      <c r="K21" s="20"/>
      <c r="L21" s="20"/>
      <c r="M21" s="20"/>
      <c r="N21" s="20"/>
      <c r="O21" s="20"/>
      <c r="P21" s="16"/>
      <c r="Q21" s="17"/>
      <c r="S21" s="9"/>
    </row>
    <row r="22" spans="3:19" ht="18" x14ac:dyDescent="0.2">
      <c r="C22" s="14"/>
      <c r="D22" s="168" t="s">
        <v>68</v>
      </c>
      <c r="E22" s="168"/>
      <c r="F22" s="21"/>
      <c r="G22" s="280" t="s">
        <v>286</v>
      </c>
      <c r="H22" s="280"/>
      <c r="I22" s="17"/>
      <c r="J22" s="17"/>
      <c r="K22" s="22"/>
      <c r="L22" s="22"/>
      <c r="M22" s="22"/>
      <c r="N22" s="22"/>
      <c r="O22" s="22"/>
      <c r="P22" s="16"/>
      <c r="Q22" s="17"/>
    </row>
    <row r="23" spans="3:19" ht="12.75" customHeight="1" x14ac:dyDescent="0.2">
      <c r="C23" s="14"/>
      <c r="D23" s="281" t="s">
        <v>69</v>
      </c>
      <c r="E23" s="281"/>
      <c r="F23" s="281"/>
      <c r="G23" s="280" t="s">
        <v>70</v>
      </c>
      <c r="H23" s="280"/>
      <c r="I23" s="23"/>
      <c r="J23" s="23"/>
      <c r="K23" s="24"/>
      <c r="L23" s="24"/>
      <c r="M23" s="24"/>
      <c r="N23" s="24"/>
      <c r="O23" s="24"/>
      <c r="P23" s="16"/>
      <c r="Q23" s="17"/>
    </row>
    <row r="24" spans="3:19" ht="18" x14ac:dyDescent="0.2">
      <c r="C24" s="14"/>
      <c r="D24" s="281" t="s">
        <v>71</v>
      </c>
      <c r="E24" s="281"/>
      <c r="F24" s="281"/>
      <c r="G24" s="280">
        <v>1.1122000000000001</v>
      </c>
      <c r="H24" s="280"/>
      <c r="I24" s="17"/>
      <c r="J24" s="17"/>
      <c r="K24" s="22"/>
      <c r="L24" s="22"/>
      <c r="M24" s="22"/>
      <c r="N24" s="22"/>
      <c r="O24" s="22"/>
      <c r="P24" s="16"/>
      <c r="Q24" s="17"/>
    </row>
    <row r="25" spans="3:19" ht="18" x14ac:dyDescent="0.2">
      <c r="C25" s="14"/>
      <c r="D25" s="281" t="s">
        <v>72</v>
      </c>
      <c r="E25" s="281"/>
      <c r="F25" s="281"/>
      <c r="G25" s="280">
        <v>0.22470000000000001</v>
      </c>
      <c r="H25" s="280"/>
      <c r="I25" s="17"/>
      <c r="J25" s="17"/>
      <c r="K25" s="22"/>
      <c r="L25" s="22"/>
      <c r="M25" s="22"/>
      <c r="N25" s="22"/>
      <c r="O25" s="22"/>
      <c r="P25" s="16"/>
      <c r="Q25" s="17"/>
    </row>
    <row r="26" spans="3:19" ht="15" x14ac:dyDescent="0.2">
      <c r="C26" s="14"/>
      <c r="D26" s="281"/>
      <c r="E26" s="281"/>
      <c r="F26" s="281"/>
      <c r="G26" s="279"/>
      <c r="H26" s="279"/>
      <c r="I26" s="279"/>
      <c r="J26" s="167"/>
      <c r="K26" s="215"/>
      <c r="L26" s="215"/>
      <c r="M26" s="215"/>
      <c r="N26" s="215"/>
      <c r="O26" s="215"/>
      <c r="P26" s="215"/>
      <c r="Q26" s="215"/>
      <c r="R26" s="29"/>
      <c r="S26" s="29"/>
    </row>
    <row r="27" spans="3:19" ht="18" x14ac:dyDescent="0.2">
      <c r="C27" s="14"/>
      <c r="D27" s="25"/>
      <c r="E27" s="25"/>
      <c r="F27" s="25"/>
      <c r="G27" s="25"/>
      <c r="H27" s="25"/>
      <c r="I27" s="26"/>
      <c r="J27" s="26"/>
      <c r="K27" s="26"/>
      <c r="L27" s="26"/>
      <c r="M27" s="26"/>
      <c r="N27" s="26"/>
      <c r="O27" s="26"/>
      <c r="P27" s="215"/>
      <c r="Q27" s="215"/>
    </row>
  </sheetData>
  <mergeCells count="34">
    <mergeCell ref="D18:G18"/>
    <mergeCell ref="P27:Q27"/>
    <mergeCell ref="D21:E21"/>
    <mergeCell ref="G22:H22"/>
    <mergeCell ref="D23:F23"/>
    <mergeCell ref="G23:H23"/>
    <mergeCell ref="D24:F24"/>
    <mergeCell ref="G24:H24"/>
    <mergeCell ref="D25:F25"/>
    <mergeCell ref="G25:H25"/>
    <mergeCell ref="D26:F26"/>
    <mergeCell ref="G26:I26"/>
    <mergeCell ref="K26:Q26"/>
    <mergeCell ref="D19:G19"/>
    <mergeCell ref="P7:Q7"/>
    <mergeCell ref="D9:G9"/>
    <mergeCell ref="D10:G10"/>
    <mergeCell ref="D11:G11"/>
    <mergeCell ref="D12:G12"/>
    <mergeCell ref="D13:G13"/>
    <mergeCell ref="C7:G8"/>
    <mergeCell ref="H7:I7"/>
    <mergeCell ref="J7:K7"/>
    <mergeCell ref="L7:M7"/>
    <mergeCell ref="N7:O7"/>
    <mergeCell ref="D14:G14"/>
    <mergeCell ref="D15:G15"/>
    <mergeCell ref="D16:G16"/>
    <mergeCell ref="D17:G17"/>
    <mergeCell ref="C2:P2"/>
    <mergeCell ref="C3:Q3"/>
    <mergeCell ref="C4:P4"/>
    <mergeCell ref="C5:P5"/>
    <mergeCell ref="C6:K6"/>
  </mergeCells>
  <pageMargins left="0.511811024" right="0.511811024" top="0.78740157499999996" bottom="0.78740157499999996" header="0.31496062000000002" footer="0.31496062000000002"/>
  <pageSetup paperSize="9" scale="8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U131"/>
  <sheetViews>
    <sheetView workbookViewId="0">
      <selection activeCell="M23" sqref="M23"/>
    </sheetView>
  </sheetViews>
  <sheetFormatPr defaultRowHeight="12.75" x14ac:dyDescent="0.2"/>
  <cols>
    <col min="1" max="1" width="0.42578125" style="94" customWidth="1"/>
    <col min="2" max="2" width="6.140625" style="94" customWidth="1"/>
    <col min="3" max="3" width="25.7109375" style="94" customWidth="1"/>
    <col min="4" max="4" width="12.42578125" style="94" customWidth="1"/>
    <col min="5" max="5" width="80" style="94" customWidth="1"/>
    <col min="6" max="6" width="13.5703125" style="94" customWidth="1"/>
    <col min="7" max="7" width="13.28515625" style="94" customWidth="1"/>
    <col min="8" max="8" width="14" style="94" customWidth="1"/>
    <col min="9" max="9" width="14.85546875" style="94" customWidth="1"/>
    <col min="10" max="10" width="13" style="94" customWidth="1"/>
    <col min="11" max="11" width="11.28515625" style="94" customWidth="1"/>
    <col min="12" max="13" width="13.28515625" style="94" customWidth="1"/>
    <col min="14" max="14" width="76.42578125" style="94" customWidth="1"/>
    <col min="15" max="16" width="9.140625" style="94"/>
    <col min="17" max="17" width="12.28515625" style="94" bestFit="1" customWidth="1"/>
    <col min="18" max="19" width="9.140625" style="94"/>
    <col min="20" max="21" width="11.42578125" style="94" bestFit="1" customWidth="1"/>
    <col min="22" max="16384" width="9.140625" style="94"/>
  </cols>
  <sheetData>
    <row r="2" spans="2:21" ht="13.5" thickBot="1" x14ac:dyDescent="0.25">
      <c r="E2" s="186" t="s">
        <v>308</v>
      </c>
      <c r="L2" s="2" t="s">
        <v>18</v>
      </c>
      <c r="M2" s="302" t="s">
        <v>227</v>
      </c>
      <c r="N2" s="303"/>
      <c r="O2" s="2">
        <v>1</v>
      </c>
      <c r="P2" s="97" t="e">
        <f>#REF!</f>
        <v>#REF!</v>
      </c>
      <c r="Q2" s="2" t="s">
        <v>228</v>
      </c>
      <c r="R2" s="2" t="s">
        <v>229</v>
      </c>
      <c r="S2" s="2">
        <v>1</v>
      </c>
      <c r="T2" s="2">
        <v>121.83</v>
      </c>
      <c r="U2" s="98">
        <v>252.79</v>
      </c>
    </row>
    <row r="3" spans="2:21" x14ac:dyDescent="0.2">
      <c r="B3" s="304" t="s">
        <v>81</v>
      </c>
      <c r="C3" s="103" t="s">
        <v>41</v>
      </c>
      <c r="D3" s="307"/>
      <c r="E3" s="296"/>
      <c r="F3" s="296"/>
      <c r="G3" s="296"/>
      <c r="H3" s="296"/>
      <c r="I3" s="296"/>
      <c r="J3" s="297"/>
      <c r="L3" s="2" t="s">
        <v>18</v>
      </c>
      <c r="M3" s="308"/>
      <c r="N3" s="308"/>
      <c r="O3" s="2"/>
      <c r="P3" s="2"/>
      <c r="Q3" s="2"/>
      <c r="R3" s="2"/>
      <c r="S3" s="2"/>
      <c r="T3" s="2"/>
      <c r="U3" s="2"/>
    </row>
    <row r="4" spans="2:21" ht="15" x14ac:dyDescent="0.25">
      <c r="B4" s="305"/>
      <c r="C4" s="104" t="s">
        <v>216</v>
      </c>
      <c r="D4" s="298" t="s">
        <v>230</v>
      </c>
      <c r="E4" s="299"/>
      <c r="F4" s="299"/>
      <c r="G4" s="299"/>
      <c r="H4" s="299"/>
      <c r="I4" s="299"/>
      <c r="J4" s="300"/>
      <c r="L4"/>
      <c r="M4" s="309"/>
      <c r="N4" s="309"/>
      <c r="O4"/>
      <c r="P4"/>
      <c r="Q4"/>
      <c r="R4"/>
      <c r="S4"/>
      <c r="T4" s="2" t="s">
        <v>231</v>
      </c>
      <c r="U4" s="99">
        <f>SUM(U2:U3)</f>
        <v>252.79</v>
      </c>
    </row>
    <row r="5" spans="2:21" ht="15" x14ac:dyDescent="0.25">
      <c r="B5" s="305"/>
      <c r="C5" s="105" t="s">
        <v>29</v>
      </c>
      <c r="D5" s="298" t="s">
        <v>22</v>
      </c>
      <c r="E5" s="299"/>
      <c r="F5" s="299"/>
      <c r="G5" s="299"/>
      <c r="H5" s="299"/>
      <c r="I5" s="299"/>
      <c r="J5" s="300"/>
      <c r="L5"/>
      <c r="M5" s="309"/>
      <c r="N5" s="309"/>
      <c r="O5"/>
      <c r="P5"/>
      <c r="Q5"/>
      <c r="R5"/>
      <c r="S5"/>
      <c r="T5" s="2" t="s">
        <v>232</v>
      </c>
      <c r="U5" s="100" t="e">
        <f>(U4+#REF!)</f>
        <v>#REF!</v>
      </c>
    </row>
    <row r="6" spans="2:21" ht="25.5" x14ac:dyDescent="0.2">
      <c r="B6" s="305"/>
      <c r="C6" s="104" t="s">
        <v>218</v>
      </c>
      <c r="D6" s="104" t="s">
        <v>42</v>
      </c>
      <c r="E6" s="106" t="s">
        <v>43</v>
      </c>
      <c r="F6" s="104" t="s">
        <v>29</v>
      </c>
      <c r="G6" s="104" t="s">
        <v>44</v>
      </c>
      <c r="H6" s="107" t="s">
        <v>45</v>
      </c>
      <c r="I6" s="107" t="s">
        <v>46</v>
      </c>
      <c r="J6" s="108" t="s">
        <v>47</v>
      </c>
      <c r="L6"/>
      <c r="M6"/>
      <c r="N6"/>
      <c r="O6"/>
      <c r="P6"/>
      <c r="Q6"/>
      <c r="R6"/>
      <c r="S6"/>
      <c r="T6" s="2" t="s">
        <v>233</v>
      </c>
      <c r="U6" s="101">
        <v>0.26850000000000002</v>
      </c>
    </row>
    <row r="7" spans="2:21" ht="25.5" x14ac:dyDescent="0.25">
      <c r="B7" s="305"/>
      <c r="C7" s="116" t="s">
        <v>48</v>
      </c>
      <c r="D7" s="116">
        <v>4417</v>
      </c>
      <c r="E7" s="128" t="s">
        <v>49</v>
      </c>
      <c r="F7" s="116" t="s">
        <v>34</v>
      </c>
      <c r="G7" s="116" t="s">
        <v>50</v>
      </c>
      <c r="H7" s="122">
        <v>4.32</v>
      </c>
      <c r="I7" s="122">
        <f>H7*G7</f>
        <v>4.32</v>
      </c>
      <c r="J7" s="123"/>
      <c r="L7"/>
      <c r="M7"/>
      <c r="N7"/>
      <c r="O7"/>
      <c r="P7"/>
      <c r="Q7"/>
      <c r="R7"/>
      <c r="S7"/>
      <c r="T7" s="99" t="s">
        <v>234</v>
      </c>
      <c r="U7" s="102">
        <v>4718.55</v>
      </c>
    </row>
    <row r="8" spans="2:21" ht="25.5" x14ac:dyDescent="0.2">
      <c r="B8" s="305"/>
      <c r="C8" s="116" t="s">
        <v>48</v>
      </c>
      <c r="D8" s="116">
        <v>4491</v>
      </c>
      <c r="E8" s="128" t="s">
        <v>51</v>
      </c>
      <c r="F8" s="116" t="s">
        <v>34</v>
      </c>
      <c r="G8" s="116">
        <v>1</v>
      </c>
      <c r="H8" s="122">
        <v>6.25</v>
      </c>
      <c r="I8" s="122">
        <f>H8*G8</f>
        <v>6.25</v>
      </c>
      <c r="J8" s="123"/>
    </row>
    <row r="9" spans="2:21" ht="25.5" x14ac:dyDescent="0.2">
      <c r="B9" s="305"/>
      <c r="C9" s="116" t="s">
        <v>48</v>
      </c>
      <c r="D9" s="116">
        <v>4813</v>
      </c>
      <c r="E9" s="128" t="s">
        <v>235</v>
      </c>
      <c r="F9" s="116" t="s">
        <v>31</v>
      </c>
      <c r="G9" s="116">
        <v>1</v>
      </c>
      <c r="H9" s="122">
        <v>225</v>
      </c>
      <c r="I9" s="122">
        <f>H9*G9</f>
        <v>225</v>
      </c>
      <c r="J9" s="123"/>
    </row>
    <row r="10" spans="2:21" x14ac:dyDescent="0.2">
      <c r="B10" s="305"/>
      <c r="C10" s="116" t="s">
        <v>48</v>
      </c>
      <c r="D10" s="116">
        <v>5075</v>
      </c>
      <c r="E10" s="128" t="s">
        <v>52</v>
      </c>
      <c r="F10" s="116" t="s">
        <v>53</v>
      </c>
      <c r="G10" s="116" t="s">
        <v>54</v>
      </c>
      <c r="H10" s="122">
        <v>20.8</v>
      </c>
      <c r="I10" s="122">
        <f>H10*G10</f>
        <v>2.2880000000000003</v>
      </c>
      <c r="J10" s="123"/>
    </row>
    <row r="11" spans="2:21" x14ac:dyDescent="0.2">
      <c r="B11" s="305"/>
      <c r="C11" s="129" t="s">
        <v>236</v>
      </c>
      <c r="D11" s="116">
        <v>88262</v>
      </c>
      <c r="E11" s="128" t="s">
        <v>55</v>
      </c>
      <c r="F11" s="116" t="s">
        <v>56</v>
      </c>
      <c r="G11" s="116">
        <v>0.5</v>
      </c>
      <c r="H11" s="122">
        <v>22.53</v>
      </c>
      <c r="I11" s="130">
        <f>(H11-17.75)*G11</f>
        <v>2.3900000000000006</v>
      </c>
      <c r="J11" s="122">
        <f>(H11*G11)-I11</f>
        <v>8.875</v>
      </c>
    </row>
    <row r="12" spans="2:21" x14ac:dyDescent="0.2">
      <c r="B12" s="305"/>
      <c r="C12" s="129" t="s">
        <v>236</v>
      </c>
      <c r="D12" s="116" t="s">
        <v>27</v>
      </c>
      <c r="E12" s="128" t="s">
        <v>57</v>
      </c>
      <c r="F12" s="116" t="s">
        <v>56</v>
      </c>
      <c r="G12" s="116">
        <v>1</v>
      </c>
      <c r="H12" s="122">
        <v>18.84</v>
      </c>
      <c r="I12" s="122">
        <f>4.78*G12</f>
        <v>4.78</v>
      </c>
      <c r="J12" s="123">
        <f>(H12*G12)-I12</f>
        <v>14.059999999999999</v>
      </c>
    </row>
    <row r="13" spans="2:21" ht="25.5" x14ac:dyDescent="0.2">
      <c r="B13" s="305"/>
      <c r="C13" s="129" t="s">
        <v>236</v>
      </c>
      <c r="D13" s="116">
        <v>94962</v>
      </c>
      <c r="E13" s="128" t="s">
        <v>58</v>
      </c>
      <c r="F13" s="116" t="s">
        <v>212</v>
      </c>
      <c r="G13" s="116" t="s">
        <v>59</v>
      </c>
      <c r="H13" s="122">
        <v>328.63</v>
      </c>
      <c r="I13" s="123">
        <f>259.41*G13</f>
        <v>2.5941000000000005</v>
      </c>
      <c r="J13" s="131">
        <f>60.23*G13</f>
        <v>0.60229999999999995</v>
      </c>
    </row>
    <row r="14" spans="2:21" ht="13.5" thickBot="1" x14ac:dyDescent="0.25">
      <c r="B14" s="306"/>
      <c r="C14" s="301" t="s">
        <v>28</v>
      </c>
      <c r="D14" s="301"/>
      <c r="E14" s="301"/>
      <c r="F14" s="301"/>
      <c r="G14" s="301"/>
      <c r="H14" s="301"/>
      <c r="I14" s="124">
        <f>SUM(I7:I13)</f>
        <v>247.62209999999999</v>
      </c>
      <c r="J14" s="132">
        <f>SUM(J7:J13)</f>
        <v>23.537299999999998</v>
      </c>
    </row>
    <row r="15" spans="2:21" ht="13.5" thickBot="1" x14ac:dyDescent="0.25"/>
    <row r="16" spans="2:21" ht="13.5" customHeight="1" thickBot="1" x14ac:dyDescent="0.25">
      <c r="B16" s="282" t="s">
        <v>83</v>
      </c>
      <c r="C16" s="103" t="s">
        <v>41</v>
      </c>
      <c r="D16" s="295"/>
      <c r="E16" s="296"/>
      <c r="F16" s="296"/>
      <c r="G16" s="296"/>
      <c r="H16" s="296"/>
      <c r="I16" s="296"/>
      <c r="J16" s="297"/>
    </row>
    <row r="17" spans="2:12" ht="12.75" customHeight="1" x14ac:dyDescent="0.2">
      <c r="B17" s="283"/>
      <c r="C17" s="104" t="s">
        <v>216</v>
      </c>
      <c r="D17" s="310" t="s">
        <v>270</v>
      </c>
      <c r="E17" s="311"/>
      <c r="F17" s="311"/>
      <c r="G17" s="311"/>
      <c r="H17" s="311"/>
      <c r="I17" s="311"/>
      <c r="J17" s="312"/>
    </row>
    <row r="18" spans="2:12" x14ac:dyDescent="0.2">
      <c r="B18" s="283"/>
      <c r="C18" s="105" t="s">
        <v>29</v>
      </c>
      <c r="D18" s="298"/>
      <c r="E18" s="299"/>
      <c r="F18" s="299"/>
      <c r="G18" s="299"/>
      <c r="H18" s="299"/>
      <c r="I18" s="299"/>
      <c r="J18" s="300"/>
    </row>
    <row r="19" spans="2:12" ht="25.5" x14ac:dyDescent="0.2">
      <c r="B19" s="283"/>
      <c r="C19" s="104" t="s">
        <v>218</v>
      </c>
      <c r="D19" s="104" t="s">
        <v>42</v>
      </c>
      <c r="E19" s="106" t="s">
        <v>43</v>
      </c>
      <c r="F19" s="104" t="s">
        <v>29</v>
      </c>
      <c r="G19" s="104" t="s">
        <v>44</v>
      </c>
      <c r="H19" s="107" t="s">
        <v>45</v>
      </c>
      <c r="I19" s="107" t="s">
        <v>46</v>
      </c>
      <c r="J19" s="108" t="s">
        <v>47</v>
      </c>
    </row>
    <row r="20" spans="2:12" x14ac:dyDescent="0.2">
      <c r="B20" s="283"/>
      <c r="C20" s="109" t="s">
        <v>222</v>
      </c>
      <c r="D20" s="109">
        <v>92917</v>
      </c>
      <c r="E20" s="110" t="s">
        <v>271</v>
      </c>
      <c r="F20" s="109" t="s">
        <v>53</v>
      </c>
      <c r="G20" s="111">
        <v>22</v>
      </c>
      <c r="H20" s="112">
        <v>14.13</v>
      </c>
      <c r="I20" s="113">
        <f>H20*G20</f>
        <v>310.86</v>
      </c>
      <c r="J20" s="114"/>
    </row>
    <row r="21" spans="2:12" x14ac:dyDescent="0.2">
      <c r="B21" s="284"/>
      <c r="C21" s="115" t="s">
        <v>222</v>
      </c>
      <c r="D21" s="116">
        <v>88245</v>
      </c>
      <c r="E21" s="128" t="s">
        <v>272</v>
      </c>
      <c r="F21" s="116" t="s">
        <v>56</v>
      </c>
      <c r="G21" s="117">
        <v>0.18</v>
      </c>
      <c r="H21" s="118">
        <v>22.65</v>
      </c>
      <c r="I21" s="113"/>
      <c r="J21" s="119">
        <f>G21*H21</f>
        <v>4.077</v>
      </c>
    </row>
    <row r="22" spans="2:12" x14ac:dyDescent="0.2">
      <c r="B22" s="284"/>
      <c r="C22" s="115" t="s">
        <v>222</v>
      </c>
      <c r="D22" s="120">
        <v>88238</v>
      </c>
      <c r="E22" s="121" t="s">
        <v>273</v>
      </c>
      <c r="F22" s="116" t="s">
        <v>56</v>
      </c>
      <c r="G22" s="117">
        <v>0.12</v>
      </c>
      <c r="H22" s="118">
        <v>18.86</v>
      </c>
      <c r="I22" s="113"/>
      <c r="J22" s="119">
        <f>G22*H22</f>
        <v>2.2631999999999999</v>
      </c>
    </row>
    <row r="23" spans="2:12" x14ac:dyDescent="0.2">
      <c r="B23" s="284"/>
      <c r="C23" s="115" t="s">
        <v>222</v>
      </c>
      <c r="D23" s="120">
        <v>92922</v>
      </c>
      <c r="E23" s="121" t="s">
        <v>271</v>
      </c>
      <c r="F23" s="120" t="s">
        <v>53</v>
      </c>
      <c r="G23" s="115">
        <v>55</v>
      </c>
      <c r="H23" s="118">
        <v>10.08</v>
      </c>
      <c r="I23" s="113">
        <f>H23*G23</f>
        <v>554.4</v>
      </c>
      <c r="J23" s="119"/>
    </row>
    <row r="24" spans="2:12" ht="13.5" thickBot="1" x14ac:dyDescent="0.25">
      <c r="B24" s="285"/>
      <c r="C24" s="301" t="s">
        <v>28</v>
      </c>
      <c r="D24" s="301"/>
      <c r="E24" s="301"/>
      <c r="F24" s="301"/>
      <c r="G24" s="301"/>
      <c r="H24" s="301"/>
      <c r="I24" s="124">
        <f>SUM(I20:I23)</f>
        <v>865.26</v>
      </c>
      <c r="J24" s="124">
        <f>SUM(J20:J23)</f>
        <v>6.3401999999999994</v>
      </c>
    </row>
    <row r="27" spans="2:12" ht="13.5" thickBot="1" x14ac:dyDescent="0.25"/>
    <row r="28" spans="2:12" ht="13.5" thickBot="1" x14ac:dyDescent="0.25">
      <c r="B28" s="282" t="s">
        <v>173</v>
      </c>
      <c r="C28" s="103" t="s">
        <v>41</v>
      </c>
      <c r="D28" s="295" t="s">
        <v>215</v>
      </c>
      <c r="E28" s="296"/>
      <c r="F28" s="296"/>
      <c r="G28" s="296"/>
      <c r="H28" s="296"/>
      <c r="I28" s="296"/>
      <c r="J28" s="297"/>
    </row>
    <row r="29" spans="2:12" x14ac:dyDescent="0.2">
      <c r="B29" s="283"/>
      <c r="C29" s="104" t="s">
        <v>216</v>
      </c>
      <c r="D29" s="295" t="s">
        <v>217</v>
      </c>
      <c r="E29" s="296"/>
      <c r="F29" s="296"/>
      <c r="G29" s="296"/>
      <c r="H29" s="296"/>
      <c r="I29" s="296"/>
      <c r="J29" s="297"/>
    </row>
    <row r="30" spans="2:12" x14ac:dyDescent="0.2">
      <c r="B30" s="283"/>
      <c r="C30" s="105" t="s">
        <v>29</v>
      </c>
      <c r="D30" s="298"/>
      <c r="E30" s="299"/>
      <c r="F30" s="299"/>
      <c r="G30" s="299"/>
      <c r="H30" s="299"/>
      <c r="I30" s="299"/>
      <c r="J30" s="300"/>
    </row>
    <row r="31" spans="2:12" ht="25.5" x14ac:dyDescent="0.2">
      <c r="B31" s="283"/>
      <c r="C31" s="104" t="s">
        <v>218</v>
      </c>
      <c r="D31" s="104" t="s">
        <v>42</v>
      </c>
      <c r="E31" s="106" t="s">
        <v>43</v>
      </c>
      <c r="F31" s="104" t="s">
        <v>29</v>
      </c>
      <c r="G31" s="104" t="s">
        <v>44</v>
      </c>
      <c r="H31" s="107" t="s">
        <v>45</v>
      </c>
      <c r="I31" s="107" t="s">
        <v>46</v>
      </c>
      <c r="J31" s="108" t="s">
        <v>47</v>
      </c>
    </row>
    <row r="32" spans="2:12" ht="15" x14ac:dyDescent="0.25">
      <c r="B32" s="283"/>
      <c r="C32" s="109" t="s">
        <v>237</v>
      </c>
      <c r="D32" s="109" t="s">
        <v>237</v>
      </c>
      <c r="E32" s="110" t="s">
        <v>219</v>
      </c>
      <c r="F32" s="109" t="s">
        <v>220</v>
      </c>
      <c r="G32" s="111">
        <v>1</v>
      </c>
      <c r="H32" s="112">
        <v>264.27999999999997</v>
      </c>
      <c r="I32" s="125">
        <f>H32*G32</f>
        <v>264.27999999999997</v>
      </c>
      <c r="J32" s="126"/>
      <c r="K32" s="94">
        <v>462.31</v>
      </c>
      <c r="L32" s="95" t="s">
        <v>221</v>
      </c>
    </row>
    <row r="33" spans="2:12" ht="15" x14ac:dyDescent="0.25">
      <c r="B33" s="284"/>
      <c r="C33" s="115" t="s">
        <v>222</v>
      </c>
      <c r="D33" s="116">
        <v>88309</v>
      </c>
      <c r="E33" s="128" t="s">
        <v>223</v>
      </c>
      <c r="F33" s="116" t="s">
        <v>56</v>
      </c>
      <c r="G33" s="117">
        <v>0.45700000000000002</v>
      </c>
      <c r="H33" s="118">
        <v>22.79</v>
      </c>
      <c r="I33" s="125"/>
      <c r="J33" s="127">
        <f>G33*H33</f>
        <v>10.41503</v>
      </c>
      <c r="K33" s="94">
        <v>390</v>
      </c>
      <c r="L33" s="95" t="s">
        <v>224</v>
      </c>
    </row>
    <row r="34" spans="2:12" ht="15" x14ac:dyDescent="0.25">
      <c r="B34" s="284"/>
      <c r="C34" s="115" t="s">
        <v>222</v>
      </c>
      <c r="D34" s="120">
        <v>88316</v>
      </c>
      <c r="E34" s="121" t="s">
        <v>57</v>
      </c>
      <c r="F34" s="116" t="s">
        <v>56</v>
      </c>
      <c r="G34" s="117">
        <v>0.22900000000000001</v>
      </c>
      <c r="H34" s="118">
        <v>18.84</v>
      </c>
      <c r="I34" s="125"/>
      <c r="J34" s="127">
        <f>G34*H34</f>
        <v>4.3143599999999998</v>
      </c>
      <c r="K34" s="94">
        <v>444</v>
      </c>
      <c r="L34" s="95" t="s">
        <v>225</v>
      </c>
    </row>
    <row r="35" spans="2:12" ht="25.5" x14ac:dyDescent="0.2">
      <c r="B35" s="284"/>
      <c r="C35" s="115" t="s">
        <v>222</v>
      </c>
      <c r="D35" s="120">
        <v>88627</v>
      </c>
      <c r="E35" s="121" t="s">
        <v>226</v>
      </c>
      <c r="F35" s="120" t="s">
        <v>212</v>
      </c>
      <c r="G35" s="115">
        <v>1.2E-2</v>
      </c>
      <c r="H35" s="118">
        <v>546.54999999999995</v>
      </c>
      <c r="I35" s="125">
        <f>H35*G35</f>
        <v>6.5585999999999993</v>
      </c>
      <c r="J35" s="127"/>
    </row>
    <row r="36" spans="2:12" ht="25.5" x14ac:dyDescent="0.2">
      <c r="B36" s="284"/>
      <c r="C36" s="115" t="s">
        <v>222</v>
      </c>
      <c r="D36" s="120">
        <v>7568</v>
      </c>
      <c r="E36" s="121" t="s">
        <v>240</v>
      </c>
      <c r="F36" s="120" t="s">
        <v>239</v>
      </c>
      <c r="G36" s="117">
        <v>4.8166000000000002</v>
      </c>
      <c r="H36" s="118">
        <v>1.04</v>
      </c>
      <c r="I36" s="125">
        <f>H36*G36</f>
        <v>5.0092640000000008</v>
      </c>
      <c r="J36" s="127"/>
      <c r="K36" s="94" t="s">
        <v>241</v>
      </c>
    </row>
    <row r="37" spans="2:12" ht="13.5" thickBot="1" x14ac:dyDescent="0.25">
      <c r="B37" s="285"/>
      <c r="C37" s="301" t="s">
        <v>28</v>
      </c>
      <c r="D37" s="301"/>
      <c r="E37" s="301"/>
      <c r="F37" s="301"/>
      <c r="G37" s="301"/>
      <c r="H37" s="301"/>
      <c r="I37" s="124">
        <f>SUM(I32:I36)</f>
        <v>275.84786399999996</v>
      </c>
      <c r="J37" s="124">
        <f>SUM(J32:J36)</f>
        <v>14.729389999999999</v>
      </c>
    </row>
    <row r="38" spans="2:12" x14ac:dyDescent="0.2">
      <c r="B38" s="158"/>
      <c r="C38" s="159"/>
      <c r="D38" s="159"/>
      <c r="E38" s="159"/>
      <c r="F38" s="159"/>
      <c r="G38" s="159"/>
      <c r="H38" s="159"/>
      <c r="I38" s="160"/>
      <c r="J38" s="160"/>
    </row>
    <row r="39" spans="2:12" x14ac:dyDescent="0.2">
      <c r="B39" s="158"/>
      <c r="C39" s="159"/>
      <c r="D39" s="159"/>
      <c r="E39" s="159"/>
      <c r="F39" s="159"/>
      <c r="G39" s="159"/>
      <c r="H39" s="159"/>
      <c r="I39" s="160"/>
      <c r="J39" s="160"/>
    </row>
    <row r="40" spans="2:12" ht="12.75" customHeight="1" x14ac:dyDescent="0.2">
      <c r="B40" s="158"/>
      <c r="C40" s="159" t="s">
        <v>237</v>
      </c>
      <c r="D40" s="293" t="s">
        <v>221</v>
      </c>
      <c r="E40" s="294"/>
      <c r="F40" s="159"/>
      <c r="G40" s="159"/>
      <c r="H40" s="159"/>
      <c r="I40" s="160"/>
      <c r="J40" s="160"/>
    </row>
    <row r="41" spans="2:12" ht="12.75" customHeight="1" x14ac:dyDescent="0.2">
      <c r="B41" s="158"/>
      <c r="C41" s="159"/>
      <c r="D41" s="293" t="s">
        <v>289</v>
      </c>
      <c r="E41" s="294"/>
      <c r="F41" s="159"/>
      <c r="G41" s="159"/>
      <c r="H41" s="159"/>
      <c r="I41" s="160"/>
      <c r="J41" s="160"/>
    </row>
    <row r="42" spans="2:12" ht="12.75" customHeight="1" x14ac:dyDescent="0.2">
      <c r="B42" s="158"/>
      <c r="C42" s="159"/>
      <c r="D42" s="293" t="s">
        <v>290</v>
      </c>
      <c r="E42" s="294"/>
      <c r="F42" s="159"/>
      <c r="G42" s="159"/>
      <c r="H42" s="159"/>
      <c r="I42" s="160"/>
      <c r="J42" s="160"/>
    </row>
    <row r="43" spans="2:12" ht="12.75" customHeight="1" x14ac:dyDescent="0.2">
      <c r="B43" s="158"/>
      <c r="C43" s="159"/>
      <c r="D43" s="161"/>
      <c r="E43" s="162"/>
      <c r="F43" s="159"/>
      <c r="G43" s="159"/>
      <c r="H43" s="159"/>
      <c r="I43" s="160"/>
      <c r="J43" s="160"/>
    </row>
    <row r="44" spans="2:12" ht="13.5" thickBot="1" x14ac:dyDescent="0.25"/>
    <row r="45" spans="2:12" ht="13.5" thickBot="1" x14ac:dyDescent="0.25">
      <c r="B45" s="282" t="s">
        <v>206</v>
      </c>
      <c r="C45" s="103" t="s">
        <v>41</v>
      </c>
      <c r="D45" s="295" t="s">
        <v>277</v>
      </c>
      <c r="E45" s="296"/>
      <c r="F45" s="296"/>
      <c r="G45" s="296"/>
      <c r="H45" s="296"/>
      <c r="I45" s="296"/>
      <c r="J45" s="297"/>
    </row>
    <row r="46" spans="2:12" x14ac:dyDescent="0.2">
      <c r="B46" s="283"/>
      <c r="C46" s="104" t="s">
        <v>216</v>
      </c>
      <c r="D46" s="295" t="s">
        <v>279</v>
      </c>
      <c r="E46" s="296"/>
      <c r="F46" s="296"/>
      <c r="G46" s="296"/>
      <c r="H46" s="296"/>
      <c r="I46" s="296"/>
      <c r="J46" s="297"/>
    </row>
    <row r="47" spans="2:12" x14ac:dyDescent="0.2">
      <c r="B47" s="283"/>
      <c r="C47" s="105" t="s">
        <v>29</v>
      </c>
      <c r="D47" s="298"/>
      <c r="E47" s="299"/>
      <c r="F47" s="299"/>
      <c r="G47" s="299"/>
      <c r="H47" s="299"/>
      <c r="I47" s="299"/>
      <c r="J47" s="300"/>
    </row>
    <row r="48" spans="2:12" ht="25.5" x14ac:dyDescent="0.2">
      <c r="B48" s="283"/>
      <c r="C48" s="104" t="s">
        <v>218</v>
      </c>
      <c r="D48" s="104" t="s">
        <v>42</v>
      </c>
      <c r="E48" s="106" t="s">
        <v>43</v>
      </c>
      <c r="F48" s="104" t="s">
        <v>29</v>
      </c>
      <c r="G48" s="104" t="s">
        <v>44</v>
      </c>
      <c r="H48" s="107" t="s">
        <v>45</v>
      </c>
      <c r="I48" s="107" t="s">
        <v>46</v>
      </c>
      <c r="J48" s="108" t="s">
        <v>47</v>
      </c>
    </row>
    <row r="49" spans="2:10" ht="51" x14ac:dyDescent="0.2">
      <c r="B49" s="283"/>
      <c r="C49" s="109" t="s">
        <v>236</v>
      </c>
      <c r="D49" s="109">
        <v>5678</v>
      </c>
      <c r="E49" s="110" t="s">
        <v>244</v>
      </c>
      <c r="F49" s="109" t="s">
        <v>210</v>
      </c>
      <c r="G49" s="111">
        <v>8.6999999999999994E-3</v>
      </c>
      <c r="H49" s="112">
        <v>148.30000000000001</v>
      </c>
      <c r="I49" s="125">
        <f>H49*G49</f>
        <v>1.2902100000000001</v>
      </c>
      <c r="J49" s="126"/>
    </row>
    <row r="50" spans="2:10" ht="63.75" x14ac:dyDescent="0.2">
      <c r="B50" s="284"/>
      <c r="C50" s="109" t="s">
        <v>236</v>
      </c>
      <c r="D50" s="116">
        <v>5679</v>
      </c>
      <c r="E50" s="128" t="s">
        <v>245</v>
      </c>
      <c r="F50" s="109" t="s">
        <v>211</v>
      </c>
      <c r="G50" s="117">
        <v>2.9399999999999999E-2</v>
      </c>
      <c r="H50" s="118">
        <v>61.17</v>
      </c>
      <c r="I50" s="125">
        <f>H50*G50</f>
        <v>1.7983979999999999</v>
      </c>
      <c r="J50" s="133"/>
    </row>
    <row r="51" spans="2:10" ht="25.5" x14ac:dyDescent="0.2">
      <c r="B51" s="284"/>
      <c r="C51" s="109" t="s">
        <v>48</v>
      </c>
      <c r="D51" s="116">
        <v>41613</v>
      </c>
      <c r="E51" s="128" t="s">
        <v>274</v>
      </c>
      <c r="F51" s="116" t="s">
        <v>211</v>
      </c>
      <c r="G51" s="117">
        <v>1.1922999999999999</v>
      </c>
      <c r="H51" s="118">
        <v>104.72</v>
      </c>
      <c r="I51" s="125">
        <f>H51*G51</f>
        <v>124.85765599999999</v>
      </c>
      <c r="J51" s="127"/>
    </row>
    <row r="52" spans="2:10" x14ac:dyDescent="0.2">
      <c r="B52" s="284"/>
      <c r="C52" s="115" t="s">
        <v>48</v>
      </c>
      <c r="D52" s="120">
        <v>7258</v>
      </c>
      <c r="E52" s="121" t="s">
        <v>278</v>
      </c>
      <c r="F52" s="116" t="s">
        <v>29</v>
      </c>
      <c r="G52" s="117">
        <v>169.8</v>
      </c>
      <c r="H52" s="118">
        <v>0.72</v>
      </c>
      <c r="I52" s="125">
        <f>H52*G52</f>
        <v>122.256</v>
      </c>
      <c r="J52" s="127"/>
    </row>
    <row r="53" spans="2:10" x14ac:dyDescent="0.2">
      <c r="B53" s="284"/>
      <c r="C53" s="115" t="s">
        <v>236</v>
      </c>
      <c r="D53" s="120">
        <v>88309</v>
      </c>
      <c r="E53" s="121" t="s">
        <v>223</v>
      </c>
      <c r="F53" s="120" t="s">
        <v>56</v>
      </c>
      <c r="G53" s="117">
        <v>5.4391999999999996</v>
      </c>
      <c r="H53" s="118">
        <v>22.79</v>
      </c>
      <c r="I53" s="125"/>
      <c r="J53" s="127">
        <f>G53*H53</f>
        <v>123.95936799999998</v>
      </c>
    </row>
    <row r="54" spans="2:10" x14ac:dyDescent="0.2">
      <c r="B54" s="284"/>
      <c r="C54" s="115" t="s">
        <v>236</v>
      </c>
      <c r="D54" s="120">
        <v>88316</v>
      </c>
      <c r="E54" s="121" t="s">
        <v>57</v>
      </c>
      <c r="F54" s="120" t="s">
        <v>56</v>
      </c>
      <c r="G54" s="117">
        <v>5.4391999999999996</v>
      </c>
      <c r="H54" s="118">
        <v>18.84</v>
      </c>
      <c r="I54" s="125"/>
      <c r="J54" s="127">
        <f>G54*H54</f>
        <v>102.47452799999999</v>
      </c>
    </row>
    <row r="55" spans="2:10" ht="25.5" x14ac:dyDescent="0.2">
      <c r="B55" s="284"/>
      <c r="C55" s="115" t="s">
        <v>236</v>
      </c>
      <c r="D55" s="120">
        <v>88628</v>
      </c>
      <c r="E55" s="121" t="s">
        <v>276</v>
      </c>
      <c r="F55" s="120" t="s">
        <v>212</v>
      </c>
      <c r="G55" s="117">
        <v>0.1012</v>
      </c>
      <c r="H55" s="118">
        <v>502.26</v>
      </c>
      <c r="I55" s="125">
        <f>G55*H55</f>
        <v>50.828711999999996</v>
      </c>
      <c r="J55" s="127"/>
    </row>
    <row r="56" spans="2:10" ht="25.5" x14ac:dyDescent="0.2">
      <c r="B56" s="284"/>
      <c r="C56" s="115" t="s">
        <v>236</v>
      </c>
      <c r="D56" s="120">
        <v>87316</v>
      </c>
      <c r="E56" s="121" t="s">
        <v>275</v>
      </c>
      <c r="F56" s="120" t="s">
        <v>212</v>
      </c>
      <c r="G56" s="117">
        <v>1.4E-3</v>
      </c>
      <c r="H56" s="118">
        <v>429.24</v>
      </c>
      <c r="I56" s="125">
        <f>G56*H56</f>
        <v>0.60093600000000003</v>
      </c>
      <c r="J56" s="127"/>
    </row>
    <row r="57" spans="2:10" ht="25.5" x14ac:dyDescent="0.2">
      <c r="B57" s="284"/>
      <c r="C57" s="115" t="s">
        <v>236</v>
      </c>
      <c r="D57" s="120">
        <v>101625</v>
      </c>
      <c r="E57" s="121" t="s">
        <v>250</v>
      </c>
      <c r="F57" s="120" t="s">
        <v>212</v>
      </c>
      <c r="G57" s="115">
        <v>0.15390000000000001</v>
      </c>
      <c r="H57" s="118">
        <v>140</v>
      </c>
      <c r="I57" s="125">
        <f>G57*H57</f>
        <v>21.546000000000003</v>
      </c>
      <c r="J57" s="127"/>
    </row>
    <row r="58" spans="2:10" x14ac:dyDescent="0.2">
      <c r="B58" s="284"/>
      <c r="C58" s="115"/>
      <c r="D58" s="120"/>
      <c r="E58" s="121"/>
      <c r="F58" s="120"/>
      <c r="G58" s="117"/>
      <c r="H58" s="118"/>
      <c r="I58" s="113"/>
      <c r="J58" s="119"/>
    </row>
    <row r="59" spans="2:10" ht="13.5" thickBot="1" x14ac:dyDescent="0.25">
      <c r="B59" s="285"/>
      <c r="C59" s="301" t="s">
        <v>28</v>
      </c>
      <c r="D59" s="301"/>
      <c r="E59" s="301"/>
      <c r="F59" s="301"/>
      <c r="G59" s="301"/>
      <c r="H59" s="301"/>
      <c r="I59" s="124">
        <f>SUM(I49:I58)</f>
        <v>323.17791199999999</v>
      </c>
      <c r="J59" s="124">
        <f>SUM(J49:J58)</f>
        <v>226.43389599999998</v>
      </c>
    </row>
    <row r="61" spans="2:10" ht="13.5" thickBot="1" x14ac:dyDescent="0.25"/>
    <row r="62" spans="2:10" ht="13.5" thickBot="1" x14ac:dyDescent="0.25">
      <c r="B62" s="282" t="s">
        <v>207</v>
      </c>
      <c r="C62" s="134" t="s">
        <v>41</v>
      </c>
      <c r="D62" s="286" t="s">
        <v>242</v>
      </c>
      <c r="E62" s="287"/>
      <c r="F62" s="287"/>
      <c r="G62" s="287"/>
      <c r="H62" s="287"/>
      <c r="I62" s="287"/>
      <c r="J62" s="288"/>
    </row>
    <row r="63" spans="2:10" x14ac:dyDescent="0.2">
      <c r="B63" s="283"/>
      <c r="C63" s="135" t="s">
        <v>216</v>
      </c>
      <c r="D63" s="286" t="s">
        <v>243</v>
      </c>
      <c r="E63" s="287"/>
      <c r="F63" s="287"/>
      <c r="G63" s="287"/>
      <c r="H63" s="287"/>
      <c r="I63" s="287"/>
      <c r="J63" s="288"/>
    </row>
    <row r="64" spans="2:10" x14ac:dyDescent="0.2">
      <c r="B64" s="283"/>
      <c r="C64" s="136" t="s">
        <v>29</v>
      </c>
      <c r="D64" s="289"/>
      <c r="E64" s="290"/>
      <c r="F64" s="290"/>
      <c r="G64" s="290"/>
      <c r="H64" s="290"/>
      <c r="I64" s="290"/>
      <c r="J64" s="291"/>
    </row>
    <row r="65" spans="2:10" ht="25.5" x14ac:dyDescent="0.2">
      <c r="B65" s="283"/>
      <c r="C65" s="135" t="s">
        <v>218</v>
      </c>
      <c r="D65" s="135" t="s">
        <v>42</v>
      </c>
      <c r="E65" s="137" t="s">
        <v>43</v>
      </c>
      <c r="F65" s="135" t="s">
        <v>29</v>
      </c>
      <c r="G65" s="135" t="s">
        <v>44</v>
      </c>
      <c r="H65" s="138" t="s">
        <v>45</v>
      </c>
      <c r="I65" s="138" t="s">
        <v>46</v>
      </c>
      <c r="J65" s="139" t="s">
        <v>47</v>
      </c>
    </row>
    <row r="66" spans="2:10" ht="51" x14ac:dyDescent="0.2">
      <c r="B66" s="283"/>
      <c r="C66" s="3" t="s">
        <v>236</v>
      </c>
      <c r="D66" s="3">
        <v>5678</v>
      </c>
      <c r="E66" s="4" t="s">
        <v>244</v>
      </c>
      <c r="F66" s="3" t="s">
        <v>210</v>
      </c>
      <c r="G66" s="140">
        <v>0.35449999999999998</v>
      </c>
      <c r="H66" s="141">
        <v>148.30000000000001</v>
      </c>
      <c r="I66" s="142">
        <f>H66*G66</f>
        <v>52.57235</v>
      </c>
      <c r="J66" s="143"/>
    </row>
    <row r="67" spans="2:10" ht="63.75" x14ac:dyDescent="0.2">
      <c r="B67" s="284"/>
      <c r="C67" s="3" t="s">
        <v>236</v>
      </c>
      <c r="D67" s="144">
        <v>5679</v>
      </c>
      <c r="E67" s="145" t="s">
        <v>245</v>
      </c>
      <c r="F67" s="144" t="s">
        <v>211</v>
      </c>
      <c r="G67" s="146">
        <v>1.1922999999999999</v>
      </c>
      <c r="H67" s="147">
        <v>61.17</v>
      </c>
      <c r="I67" s="142">
        <f>H67*G67</f>
        <v>72.932991000000001</v>
      </c>
      <c r="J67" s="148"/>
    </row>
    <row r="68" spans="2:10" ht="51" x14ac:dyDescent="0.2">
      <c r="B68" s="284"/>
      <c r="C68" s="149" t="s">
        <v>48</v>
      </c>
      <c r="D68" s="150">
        <v>12551</v>
      </c>
      <c r="E68" s="151" t="s">
        <v>246</v>
      </c>
      <c r="F68" s="144" t="s">
        <v>239</v>
      </c>
      <c r="G68" s="146">
        <v>4</v>
      </c>
      <c r="H68" s="118">
        <v>262.11</v>
      </c>
      <c r="I68" s="142">
        <f>H68*G68</f>
        <v>1048.44</v>
      </c>
      <c r="J68" s="148"/>
    </row>
    <row r="69" spans="2:10" x14ac:dyDescent="0.2">
      <c r="B69" s="284"/>
      <c r="C69" s="149" t="s">
        <v>236</v>
      </c>
      <c r="D69" s="150">
        <v>88309</v>
      </c>
      <c r="E69" s="151" t="s">
        <v>223</v>
      </c>
      <c r="F69" s="150" t="s">
        <v>56</v>
      </c>
      <c r="G69" s="146">
        <v>2.9529000000000001</v>
      </c>
      <c r="H69" s="147">
        <v>22.79</v>
      </c>
      <c r="I69" s="142"/>
      <c r="J69" s="148">
        <f>G69*H69</f>
        <v>67.296590999999992</v>
      </c>
    </row>
    <row r="70" spans="2:10" x14ac:dyDescent="0.2">
      <c r="B70" s="284"/>
      <c r="C70" s="149" t="s">
        <v>236</v>
      </c>
      <c r="D70" s="150">
        <v>88316</v>
      </c>
      <c r="E70" s="151" t="s">
        <v>57</v>
      </c>
      <c r="F70" s="150" t="s">
        <v>56</v>
      </c>
      <c r="G70" s="146">
        <v>2.9529000000000001</v>
      </c>
      <c r="H70" s="147">
        <v>18.84</v>
      </c>
      <c r="I70" s="142"/>
      <c r="J70" s="148">
        <f>G70*H70</f>
        <v>55.632635999999998</v>
      </c>
    </row>
    <row r="71" spans="2:10" ht="25.5" x14ac:dyDescent="0.2">
      <c r="B71" s="284"/>
      <c r="C71" s="149" t="s">
        <v>236</v>
      </c>
      <c r="D71" s="150">
        <v>97738</v>
      </c>
      <c r="E71" s="151" t="s">
        <v>247</v>
      </c>
      <c r="F71" s="150" t="s">
        <v>212</v>
      </c>
      <c r="G71" s="146">
        <v>1.54E-2</v>
      </c>
      <c r="H71" s="147">
        <v>5991.59</v>
      </c>
      <c r="I71" s="142">
        <f>G71*H71</f>
        <v>92.270486000000005</v>
      </c>
      <c r="J71" s="148"/>
    </row>
    <row r="72" spans="2:10" ht="25.5" x14ac:dyDescent="0.2">
      <c r="B72" s="284"/>
      <c r="C72" s="149" t="s">
        <v>236</v>
      </c>
      <c r="D72" s="150">
        <v>97739</v>
      </c>
      <c r="E72" s="151" t="s">
        <v>248</v>
      </c>
      <c r="F72" s="150" t="s">
        <v>212</v>
      </c>
      <c r="G72" s="146">
        <v>7.9200000000000007E-2</v>
      </c>
      <c r="H72" s="147">
        <v>2902.14</v>
      </c>
      <c r="I72" s="142">
        <f>G72*H72</f>
        <v>229.84948800000001</v>
      </c>
      <c r="J72" s="148"/>
    </row>
    <row r="73" spans="2:10" ht="25.5" x14ac:dyDescent="0.2">
      <c r="B73" s="284"/>
      <c r="C73" s="149" t="s">
        <v>236</v>
      </c>
      <c r="D73" s="150">
        <v>100475</v>
      </c>
      <c r="E73" s="151" t="s">
        <v>249</v>
      </c>
      <c r="F73" s="150" t="s">
        <v>212</v>
      </c>
      <c r="G73" s="149">
        <v>0.19320000000000001</v>
      </c>
      <c r="H73" s="147">
        <v>622.45000000000005</v>
      </c>
      <c r="I73" s="142">
        <f>G73*H73</f>
        <v>120.25734000000001</v>
      </c>
      <c r="J73" s="148"/>
    </row>
    <row r="74" spans="2:10" ht="25.5" x14ac:dyDescent="0.2">
      <c r="B74" s="284"/>
      <c r="C74" s="149" t="s">
        <v>236</v>
      </c>
      <c r="D74" s="150">
        <v>101625</v>
      </c>
      <c r="E74" s="151" t="s">
        <v>250</v>
      </c>
      <c r="F74" s="150" t="s">
        <v>212</v>
      </c>
      <c r="G74" s="149">
        <v>0.15390000000000001</v>
      </c>
      <c r="H74" s="147">
        <v>140</v>
      </c>
      <c r="I74" s="142">
        <f>G74*H74</f>
        <v>21.546000000000003</v>
      </c>
      <c r="J74" s="148"/>
    </row>
    <row r="75" spans="2:10" x14ac:dyDescent="0.2">
      <c r="B75" s="284"/>
      <c r="C75" s="149"/>
      <c r="D75" s="150"/>
      <c r="E75" s="151"/>
      <c r="F75" s="150"/>
      <c r="G75" s="146"/>
      <c r="H75" s="147"/>
      <c r="I75" s="142"/>
      <c r="J75" s="148"/>
    </row>
    <row r="76" spans="2:10" ht="13.5" thickBot="1" x14ac:dyDescent="0.25">
      <c r="B76" s="285"/>
      <c r="C76" s="292" t="s">
        <v>28</v>
      </c>
      <c r="D76" s="292"/>
      <c r="E76" s="292"/>
      <c r="F76" s="292"/>
      <c r="G76" s="292"/>
      <c r="H76" s="292"/>
      <c r="I76" s="5">
        <f>SUM(I66:I75)</f>
        <v>1637.8686550000002</v>
      </c>
      <c r="J76" s="5">
        <f>SUM(J66:J75)</f>
        <v>122.929227</v>
      </c>
    </row>
    <row r="78" spans="2:10" ht="13.5" thickBot="1" x14ac:dyDescent="0.25"/>
    <row r="79" spans="2:10" ht="13.5" thickBot="1" x14ac:dyDescent="0.25">
      <c r="B79" s="282" t="s">
        <v>208</v>
      </c>
      <c r="C79" s="134" t="s">
        <v>41</v>
      </c>
      <c r="D79" s="286" t="s">
        <v>251</v>
      </c>
      <c r="E79" s="287"/>
      <c r="F79" s="287"/>
      <c r="G79" s="287"/>
      <c r="H79" s="287"/>
      <c r="I79" s="287"/>
      <c r="J79" s="288"/>
    </row>
    <row r="80" spans="2:10" x14ac:dyDescent="0.2">
      <c r="B80" s="283"/>
      <c r="C80" s="135" t="s">
        <v>216</v>
      </c>
      <c r="D80" s="286" t="s">
        <v>252</v>
      </c>
      <c r="E80" s="287"/>
      <c r="F80" s="287"/>
      <c r="G80" s="287"/>
      <c r="H80" s="287"/>
      <c r="I80" s="287"/>
      <c r="J80" s="288"/>
    </row>
    <row r="81" spans="2:10" x14ac:dyDescent="0.2">
      <c r="B81" s="283"/>
      <c r="C81" s="136" t="s">
        <v>29</v>
      </c>
      <c r="D81" s="289"/>
      <c r="E81" s="290"/>
      <c r="F81" s="290"/>
      <c r="G81" s="290"/>
      <c r="H81" s="290"/>
      <c r="I81" s="290"/>
      <c r="J81" s="291"/>
    </row>
    <row r="82" spans="2:10" ht="25.5" x14ac:dyDescent="0.2">
      <c r="B82" s="283"/>
      <c r="C82" s="135" t="s">
        <v>218</v>
      </c>
      <c r="D82" s="135" t="s">
        <v>42</v>
      </c>
      <c r="E82" s="137" t="s">
        <v>43</v>
      </c>
      <c r="F82" s="135" t="s">
        <v>29</v>
      </c>
      <c r="G82" s="135" t="s">
        <v>44</v>
      </c>
      <c r="H82" s="138" t="s">
        <v>45</v>
      </c>
      <c r="I82" s="138" t="s">
        <v>46</v>
      </c>
      <c r="J82" s="139" t="s">
        <v>47</v>
      </c>
    </row>
    <row r="83" spans="2:10" ht="51" x14ac:dyDescent="0.2">
      <c r="B83" s="283"/>
      <c r="C83" s="3" t="s">
        <v>236</v>
      </c>
      <c r="D83" s="3">
        <v>5678</v>
      </c>
      <c r="E83" s="4" t="s">
        <v>253</v>
      </c>
      <c r="F83" s="3" t="s">
        <v>210</v>
      </c>
      <c r="G83" s="140">
        <v>0.40189999999999998</v>
      </c>
      <c r="H83" s="141">
        <v>148.30000000000001</v>
      </c>
      <c r="I83" s="142">
        <f>H83*G83</f>
        <v>59.601770000000002</v>
      </c>
      <c r="J83" s="143"/>
    </row>
    <row r="84" spans="2:10" ht="51" x14ac:dyDescent="0.2">
      <c r="B84" s="284"/>
      <c r="C84" s="3" t="s">
        <v>236</v>
      </c>
      <c r="D84" s="144">
        <v>5678</v>
      </c>
      <c r="E84" s="145" t="s">
        <v>254</v>
      </c>
      <c r="F84" s="144" t="s">
        <v>211</v>
      </c>
      <c r="G84" s="146">
        <v>1.3516999999999999</v>
      </c>
      <c r="H84" s="147">
        <v>61.17</v>
      </c>
      <c r="I84" s="142">
        <f>H84*G84</f>
        <v>82.683488999999994</v>
      </c>
      <c r="J84" s="148"/>
    </row>
    <row r="85" spans="2:10" ht="25.5" x14ac:dyDescent="0.2">
      <c r="B85" s="284"/>
      <c r="C85" s="149" t="s">
        <v>48</v>
      </c>
      <c r="D85" s="150">
        <v>43425</v>
      </c>
      <c r="E85" s="151" t="s">
        <v>255</v>
      </c>
      <c r="F85" s="144" t="s">
        <v>238</v>
      </c>
      <c r="G85" s="146">
        <v>4</v>
      </c>
      <c r="H85" s="147">
        <v>209.87</v>
      </c>
      <c r="I85" s="142">
        <f>H85*G85</f>
        <v>839.48</v>
      </c>
      <c r="J85" s="148"/>
    </row>
    <row r="86" spans="2:10" x14ac:dyDescent="0.2">
      <c r="B86" s="284"/>
      <c r="C86" s="149" t="s">
        <v>236</v>
      </c>
      <c r="D86" s="150">
        <v>88309</v>
      </c>
      <c r="E86" s="151" t="s">
        <v>223</v>
      </c>
      <c r="F86" s="150" t="s">
        <v>56</v>
      </c>
      <c r="G86" s="146">
        <v>1.5879000000000001</v>
      </c>
      <c r="H86" s="147">
        <v>22.79</v>
      </c>
      <c r="I86" s="142"/>
      <c r="J86" s="148">
        <f>G86*H86</f>
        <v>36.188240999999998</v>
      </c>
    </row>
    <row r="87" spans="2:10" x14ac:dyDescent="0.2">
      <c r="B87" s="284"/>
      <c r="C87" s="149" t="s">
        <v>236</v>
      </c>
      <c r="D87" s="150">
        <v>88316</v>
      </c>
      <c r="E87" s="151" t="s">
        <v>57</v>
      </c>
      <c r="F87" s="150" t="s">
        <v>56</v>
      </c>
      <c r="G87" s="146">
        <v>1.5879000000000001</v>
      </c>
      <c r="H87" s="147">
        <v>18.84</v>
      </c>
      <c r="I87" s="142"/>
      <c r="J87" s="148">
        <f>G87*H87</f>
        <v>29.916036000000002</v>
      </c>
    </row>
    <row r="88" spans="2:10" ht="25.5" x14ac:dyDescent="0.2">
      <c r="B88" s="284"/>
      <c r="C88" s="149" t="s">
        <v>236</v>
      </c>
      <c r="D88" s="150">
        <v>88628</v>
      </c>
      <c r="E88" s="151" t="s">
        <v>256</v>
      </c>
      <c r="F88" s="150" t="s">
        <v>212</v>
      </c>
      <c r="G88" s="146">
        <v>5.8299999999999998E-2</v>
      </c>
      <c r="H88" s="147">
        <v>502.26</v>
      </c>
      <c r="I88" s="142">
        <f>G88*H88</f>
        <v>29.281758</v>
      </c>
      <c r="J88" s="148"/>
    </row>
    <row r="89" spans="2:10" ht="25.5" x14ac:dyDescent="0.2">
      <c r="B89" s="284"/>
      <c r="C89" s="149" t="s">
        <v>236</v>
      </c>
      <c r="D89" s="150">
        <v>97738</v>
      </c>
      <c r="E89" s="151" t="s">
        <v>257</v>
      </c>
      <c r="F89" s="150" t="s">
        <v>212</v>
      </c>
      <c r="G89" s="146">
        <v>1.54E-2</v>
      </c>
      <c r="H89" s="147">
        <v>5991.59</v>
      </c>
      <c r="I89" s="142">
        <f>G89*H89</f>
        <v>92.270486000000005</v>
      </c>
      <c r="J89" s="142"/>
    </row>
    <row r="90" spans="2:10" x14ac:dyDescent="0.2">
      <c r="B90" s="284"/>
      <c r="C90" s="149" t="s">
        <v>48</v>
      </c>
      <c r="D90" s="150">
        <v>4718</v>
      </c>
      <c r="E90" s="151" t="s">
        <v>258</v>
      </c>
      <c r="F90" s="150" t="s">
        <v>212</v>
      </c>
      <c r="G90" s="149">
        <f>1.15*0.3</f>
        <v>0.34499999999999997</v>
      </c>
      <c r="H90" s="147">
        <v>62</v>
      </c>
      <c r="I90" s="142">
        <f>G90*H90</f>
        <v>21.389999999999997</v>
      </c>
      <c r="J90" s="148"/>
    </row>
    <row r="91" spans="2:10" ht="25.5" x14ac:dyDescent="0.2">
      <c r="B91" s="284"/>
      <c r="C91" s="149" t="s">
        <v>236</v>
      </c>
      <c r="D91" s="150">
        <v>101625</v>
      </c>
      <c r="E91" s="151" t="s">
        <v>250</v>
      </c>
      <c r="F91" s="150" t="s">
        <v>259</v>
      </c>
      <c r="G91" s="149">
        <v>0.37330000000000002</v>
      </c>
      <c r="H91" s="147">
        <v>140</v>
      </c>
      <c r="I91" s="142">
        <f>G91*H91</f>
        <v>52.262</v>
      </c>
      <c r="J91" s="148"/>
    </row>
    <row r="92" spans="2:10" x14ac:dyDescent="0.2">
      <c r="B92" s="284"/>
      <c r="C92" s="149"/>
      <c r="D92" s="150"/>
      <c r="E92" s="151"/>
      <c r="F92" s="150"/>
      <c r="G92" s="146"/>
      <c r="H92" s="147"/>
      <c r="I92" s="142"/>
      <c r="J92" s="148"/>
    </row>
    <row r="93" spans="2:10" ht="13.5" thickBot="1" x14ac:dyDescent="0.25">
      <c r="B93" s="285"/>
      <c r="C93" s="292" t="s">
        <v>28</v>
      </c>
      <c r="D93" s="292"/>
      <c r="E93" s="292"/>
      <c r="F93" s="292"/>
      <c r="G93" s="292"/>
      <c r="H93" s="292"/>
      <c r="I93" s="5">
        <f>SUM(I83:I92)</f>
        <v>1176.969503</v>
      </c>
      <c r="J93" s="5">
        <f>SUM(J83:J92)</f>
        <v>66.104276999999996</v>
      </c>
    </row>
    <row r="96" spans="2:10" ht="13.5" thickBot="1" x14ac:dyDescent="0.25"/>
    <row r="97" spans="2:10" ht="13.5" thickBot="1" x14ac:dyDescent="0.25">
      <c r="B97" s="282" t="s">
        <v>209</v>
      </c>
      <c r="C97" s="134" t="s">
        <v>41</v>
      </c>
      <c r="D97" s="286" t="s">
        <v>260</v>
      </c>
      <c r="E97" s="287"/>
      <c r="F97" s="287"/>
      <c r="G97" s="287"/>
      <c r="H97" s="287"/>
      <c r="I97" s="287"/>
      <c r="J97" s="288"/>
    </row>
    <row r="98" spans="2:10" x14ac:dyDescent="0.2">
      <c r="B98" s="283"/>
      <c r="C98" s="135" t="s">
        <v>216</v>
      </c>
      <c r="D98" s="286" t="s">
        <v>261</v>
      </c>
      <c r="E98" s="287"/>
      <c r="F98" s="287"/>
      <c r="G98" s="287"/>
      <c r="H98" s="287"/>
      <c r="I98" s="287"/>
      <c r="J98" s="288"/>
    </row>
    <row r="99" spans="2:10" x14ac:dyDescent="0.2">
      <c r="B99" s="283"/>
      <c r="C99" s="136" t="s">
        <v>29</v>
      </c>
      <c r="D99" s="289"/>
      <c r="E99" s="290"/>
      <c r="F99" s="290"/>
      <c r="G99" s="290"/>
      <c r="H99" s="290"/>
      <c r="I99" s="290"/>
      <c r="J99" s="291"/>
    </row>
    <row r="100" spans="2:10" ht="25.5" x14ac:dyDescent="0.2">
      <c r="B100" s="283"/>
      <c r="C100" s="135" t="s">
        <v>218</v>
      </c>
      <c r="D100" s="135" t="s">
        <v>42</v>
      </c>
      <c r="E100" s="137" t="s">
        <v>43</v>
      </c>
      <c r="F100" s="135" t="s">
        <v>29</v>
      </c>
      <c r="G100" s="135" t="s">
        <v>44</v>
      </c>
      <c r="H100" s="138" t="s">
        <v>45</v>
      </c>
      <c r="I100" s="138" t="s">
        <v>46</v>
      </c>
      <c r="J100" s="139" t="s">
        <v>47</v>
      </c>
    </row>
    <row r="101" spans="2:10" ht="25.5" x14ac:dyDescent="0.2">
      <c r="B101" s="283"/>
      <c r="C101" s="3" t="s">
        <v>48</v>
      </c>
      <c r="D101" s="3">
        <v>4384</v>
      </c>
      <c r="E101" s="4" t="s">
        <v>262</v>
      </c>
      <c r="F101" s="3" t="s">
        <v>238</v>
      </c>
      <c r="G101" s="140">
        <v>2</v>
      </c>
      <c r="H101" s="141">
        <v>23.27</v>
      </c>
      <c r="I101" s="142">
        <f>G101*H101</f>
        <v>46.54</v>
      </c>
      <c r="J101" s="143"/>
    </row>
    <row r="102" spans="2:10" ht="25.5" x14ac:dyDescent="0.2">
      <c r="B102" s="284"/>
      <c r="C102" s="3" t="s">
        <v>48</v>
      </c>
      <c r="D102" s="144">
        <v>6138</v>
      </c>
      <c r="E102" s="145" t="s">
        <v>263</v>
      </c>
      <c r="F102" s="3" t="s">
        <v>238</v>
      </c>
      <c r="G102" s="146">
        <v>1</v>
      </c>
      <c r="H102" s="147">
        <v>12.84</v>
      </c>
      <c r="I102" s="142">
        <f t="shared" ref="I102:I109" si="0">G102*H102</f>
        <v>12.84</v>
      </c>
      <c r="J102" s="148"/>
    </row>
    <row r="103" spans="2:10" ht="25.5" x14ac:dyDescent="0.2">
      <c r="B103" s="284"/>
      <c r="C103" s="3" t="s">
        <v>48</v>
      </c>
      <c r="D103" s="150">
        <v>1030</v>
      </c>
      <c r="E103" s="151" t="s">
        <v>181</v>
      </c>
      <c r="F103" s="3" t="s">
        <v>238</v>
      </c>
      <c r="G103" s="146">
        <v>1</v>
      </c>
      <c r="H103" s="147">
        <v>52.14</v>
      </c>
      <c r="I103" s="142">
        <f>G103*H103</f>
        <v>52.14</v>
      </c>
      <c r="J103" s="148"/>
    </row>
    <row r="104" spans="2:10" x14ac:dyDescent="0.2">
      <c r="B104" s="284"/>
      <c r="C104" s="3" t="s">
        <v>48</v>
      </c>
      <c r="D104" s="150">
        <v>6141</v>
      </c>
      <c r="E104" s="151" t="s">
        <v>264</v>
      </c>
      <c r="F104" s="3" t="s">
        <v>238</v>
      </c>
      <c r="G104" s="146">
        <v>1</v>
      </c>
      <c r="H104" s="147">
        <v>5.28</v>
      </c>
      <c r="I104" s="142">
        <f>G104*H104</f>
        <v>5.28</v>
      </c>
      <c r="J104" s="148"/>
    </row>
    <row r="105" spans="2:10" x14ac:dyDescent="0.2">
      <c r="B105" s="284"/>
      <c r="C105" s="3" t="s">
        <v>48</v>
      </c>
      <c r="D105" s="150">
        <v>377</v>
      </c>
      <c r="E105" s="151" t="s">
        <v>182</v>
      </c>
      <c r="F105" s="3" t="s">
        <v>239</v>
      </c>
      <c r="G105" s="146">
        <v>1</v>
      </c>
      <c r="H105" s="147">
        <v>42.9</v>
      </c>
      <c r="I105" s="142">
        <f>G105*H105</f>
        <v>42.9</v>
      </c>
      <c r="J105" s="148"/>
    </row>
    <row r="106" spans="2:10" x14ac:dyDescent="0.2">
      <c r="B106" s="284"/>
      <c r="C106" s="3" t="s">
        <v>48</v>
      </c>
      <c r="D106" s="150">
        <v>6140</v>
      </c>
      <c r="E106" s="151" t="s">
        <v>179</v>
      </c>
      <c r="F106" s="3" t="s">
        <v>238</v>
      </c>
      <c r="G106" s="146">
        <v>1</v>
      </c>
      <c r="H106" s="147">
        <v>4.54</v>
      </c>
      <c r="I106" s="142">
        <f t="shared" si="0"/>
        <v>4.54</v>
      </c>
      <c r="J106" s="148"/>
    </row>
    <row r="107" spans="2:10" ht="25.5" x14ac:dyDescent="0.2">
      <c r="B107" s="284"/>
      <c r="C107" s="3" t="s">
        <v>48</v>
      </c>
      <c r="D107" s="150">
        <v>12613</v>
      </c>
      <c r="E107" s="151" t="s">
        <v>265</v>
      </c>
      <c r="F107" s="3" t="s">
        <v>238</v>
      </c>
      <c r="G107" s="146">
        <v>1</v>
      </c>
      <c r="H107" s="147">
        <v>22.4</v>
      </c>
      <c r="I107" s="142">
        <f t="shared" si="0"/>
        <v>22.4</v>
      </c>
      <c r="J107" s="148"/>
    </row>
    <row r="108" spans="2:10" ht="25.5" x14ac:dyDescent="0.2">
      <c r="B108" s="284"/>
      <c r="C108" s="3" t="s">
        <v>48</v>
      </c>
      <c r="D108" s="150">
        <v>10420</v>
      </c>
      <c r="E108" s="151" t="s">
        <v>266</v>
      </c>
      <c r="F108" s="3" t="s">
        <v>238</v>
      </c>
      <c r="G108" s="146">
        <v>1</v>
      </c>
      <c r="H108" s="147">
        <v>187.4</v>
      </c>
      <c r="I108" s="142">
        <f t="shared" si="0"/>
        <v>187.4</v>
      </c>
      <c r="J108" s="148"/>
    </row>
    <row r="109" spans="2:10" x14ac:dyDescent="0.2">
      <c r="B109" s="284"/>
      <c r="C109" s="3" t="s">
        <v>48</v>
      </c>
      <c r="D109" s="150">
        <v>37329</v>
      </c>
      <c r="E109" s="151" t="s">
        <v>267</v>
      </c>
      <c r="F109" s="150" t="s">
        <v>53</v>
      </c>
      <c r="G109" s="149">
        <v>8.8099999999999998E-2</v>
      </c>
      <c r="H109" s="147">
        <v>69.25</v>
      </c>
      <c r="I109" s="142">
        <f t="shared" si="0"/>
        <v>6.1009250000000002</v>
      </c>
      <c r="J109" s="148"/>
    </row>
    <row r="110" spans="2:10" x14ac:dyDescent="0.2">
      <c r="B110" s="284"/>
      <c r="C110" s="149" t="s">
        <v>236</v>
      </c>
      <c r="D110" s="150">
        <v>88267</v>
      </c>
      <c r="E110" s="151" t="s">
        <v>268</v>
      </c>
      <c r="F110" s="150" t="s">
        <v>56</v>
      </c>
      <c r="G110" s="149">
        <v>0.49680000000000002</v>
      </c>
      <c r="H110" s="147">
        <v>22.28</v>
      </c>
      <c r="I110" s="142"/>
      <c r="J110" s="148">
        <f>G110*H110</f>
        <v>11.068704</v>
      </c>
    </row>
    <row r="111" spans="2:10" x14ac:dyDescent="0.2">
      <c r="B111" s="284"/>
      <c r="C111" s="149" t="s">
        <v>236</v>
      </c>
      <c r="D111" s="150">
        <v>88316</v>
      </c>
      <c r="E111" s="151" t="s">
        <v>57</v>
      </c>
      <c r="F111" s="150" t="s">
        <v>56</v>
      </c>
      <c r="G111" s="146">
        <v>0.34949999999999998</v>
      </c>
      <c r="H111" s="147">
        <v>18.84</v>
      </c>
      <c r="I111" s="142"/>
      <c r="J111" s="148">
        <f>G111*H111</f>
        <v>6.5845799999999999</v>
      </c>
    </row>
    <row r="112" spans="2:10" ht="13.5" thickBot="1" x14ac:dyDescent="0.25">
      <c r="B112" s="285"/>
      <c r="C112" s="292" t="s">
        <v>28</v>
      </c>
      <c r="D112" s="292"/>
      <c r="E112" s="292"/>
      <c r="F112" s="292"/>
      <c r="G112" s="292"/>
      <c r="H112" s="292"/>
      <c r="I112" s="5">
        <f>SUM(I101:I111)</f>
        <v>380.14092499999998</v>
      </c>
      <c r="J112" s="5">
        <f>SUM(J101:J111)</f>
        <v>17.653283999999999</v>
      </c>
    </row>
    <row r="115" spans="2:12" ht="13.5" thickBot="1" x14ac:dyDescent="0.25"/>
    <row r="116" spans="2:12" ht="13.5" thickBot="1" x14ac:dyDescent="0.25">
      <c r="B116" s="282" t="s">
        <v>296</v>
      </c>
      <c r="C116" s="134" t="s">
        <v>41</v>
      </c>
      <c r="D116" s="286" t="s">
        <v>305</v>
      </c>
      <c r="E116" s="287"/>
      <c r="F116" s="287"/>
      <c r="G116" s="287"/>
      <c r="H116" s="287"/>
      <c r="I116" s="287"/>
      <c r="J116" s="288"/>
    </row>
    <row r="117" spans="2:12" x14ac:dyDescent="0.2">
      <c r="B117" s="283"/>
      <c r="C117" s="135" t="s">
        <v>216</v>
      </c>
      <c r="D117" s="286" t="s">
        <v>300</v>
      </c>
      <c r="E117" s="287"/>
      <c r="F117" s="287"/>
      <c r="G117" s="287"/>
      <c r="H117" s="287"/>
      <c r="I117" s="287"/>
      <c r="J117" s="288"/>
    </row>
    <row r="118" spans="2:12" x14ac:dyDescent="0.2">
      <c r="B118" s="283"/>
      <c r="C118" s="136" t="s">
        <v>29</v>
      </c>
      <c r="D118" s="289"/>
      <c r="E118" s="290"/>
      <c r="F118" s="290"/>
      <c r="G118" s="290"/>
      <c r="H118" s="290"/>
      <c r="I118" s="290"/>
      <c r="J118" s="291"/>
    </row>
    <row r="119" spans="2:12" ht="25.5" x14ac:dyDescent="0.2">
      <c r="B119" s="283"/>
      <c r="C119" s="135" t="s">
        <v>218</v>
      </c>
      <c r="D119" s="135" t="s">
        <v>42</v>
      </c>
      <c r="E119" s="137" t="s">
        <v>43</v>
      </c>
      <c r="F119" s="135" t="s">
        <v>29</v>
      </c>
      <c r="G119" s="135" t="s">
        <v>44</v>
      </c>
      <c r="H119" s="138" t="s">
        <v>45</v>
      </c>
      <c r="I119" s="138" t="s">
        <v>46</v>
      </c>
      <c r="J119" s="139" t="s">
        <v>47</v>
      </c>
      <c r="L119" s="94" t="s">
        <v>304</v>
      </c>
    </row>
    <row r="120" spans="2:12" ht="25.5" x14ac:dyDescent="0.2">
      <c r="B120" s="283"/>
      <c r="C120" s="3" t="s">
        <v>237</v>
      </c>
      <c r="D120" s="3" t="s">
        <v>237</v>
      </c>
      <c r="E120" s="4" t="s">
        <v>301</v>
      </c>
      <c r="F120" s="3" t="s">
        <v>238</v>
      </c>
      <c r="G120" s="140">
        <v>3.5714000000000001</v>
      </c>
      <c r="H120" s="141">
        <v>128.6</v>
      </c>
      <c r="I120" s="142">
        <f>G120*H120</f>
        <v>459.28203999999999</v>
      </c>
      <c r="J120" s="143"/>
      <c r="K120" s="94">
        <v>165.34</v>
      </c>
      <c r="L120" s="94" t="s">
        <v>297</v>
      </c>
    </row>
    <row r="121" spans="2:12" ht="25.5" x14ac:dyDescent="0.25">
      <c r="B121" s="284"/>
      <c r="C121" s="3" t="s">
        <v>48</v>
      </c>
      <c r="D121" s="144">
        <v>4377</v>
      </c>
      <c r="E121" s="145" t="s">
        <v>302</v>
      </c>
      <c r="F121" s="3" t="s">
        <v>238</v>
      </c>
      <c r="G121" s="146">
        <v>2.15</v>
      </c>
      <c r="H121" s="147">
        <v>0.19</v>
      </c>
      <c r="I121" s="142">
        <f>G121*H121</f>
        <v>0.40849999999999997</v>
      </c>
      <c r="J121" s="148"/>
      <c r="K121" s="94">
        <f>174.9+63.31</f>
        <v>238.21</v>
      </c>
      <c r="L121" s="95" t="s">
        <v>298</v>
      </c>
    </row>
    <row r="122" spans="2:12" ht="15" x14ac:dyDescent="0.25">
      <c r="B122" s="284"/>
      <c r="C122" s="3" t="s">
        <v>48</v>
      </c>
      <c r="D122" s="150">
        <v>39961</v>
      </c>
      <c r="E122" s="151" t="s">
        <v>303</v>
      </c>
      <c r="F122" s="3" t="s">
        <v>238</v>
      </c>
      <c r="G122" s="146">
        <v>0.14499999999999999</v>
      </c>
      <c r="H122" s="147">
        <v>17.97</v>
      </c>
      <c r="I122" s="142">
        <f>G122*H122</f>
        <v>2.6056499999999998</v>
      </c>
      <c r="J122" s="148"/>
      <c r="K122" s="94">
        <v>146.12</v>
      </c>
      <c r="L122" s="95" t="s">
        <v>299</v>
      </c>
    </row>
    <row r="123" spans="2:12" x14ac:dyDescent="0.2">
      <c r="B123" s="284"/>
      <c r="C123" s="3" t="s">
        <v>236</v>
      </c>
      <c r="D123" s="150">
        <v>88309</v>
      </c>
      <c r="E123" s="151" t="s">
        <v>223</v>
      </c>
      <c r="F123" s="3" t="s">
        <v>238</v>
      </c>
      <c r="G123" s="146">
        <v>0.2</v>
      </c>
      <c r="H123" s="147">
        <v>22.79</v>
      </c>
      <c r="I123" s="142"/>
      <c r="J123" s="148">
        <f>G123*H123</f>
        <v>4.5579999999999998</v>
      </c>
    </row>
    <row r="124" spans="2:12" x14ac:dyDescent="0.2">
      <c r="B124" s="284"/>
      <c r="C124" s="3" t="s">
        <v>236</v>
      </c>
      <c r="D124" s="150">
        <v>88316</v>
      </c>
      <c r="E124" s="151" t="s">
        <v>57</v>
      </c>
      <c r="F124" s="3" t="s">
        <v>239</v>
      </c>
      <c r="G124" s="146">
        <v>0.1</v>
      </c>
      <c r="H124" s="147">
        <v>18.84</v>
      </c>
      <c r="I124" s="142"/>
      <c r="J124" s="148">
        <f>G124*H124</f>
        <v>1.8840000000000001</v>
      </c>
    </row>
    <row r="125" spans="2:12" x14ac:dyDescent="0.2">
      <c r="B125" s="284"/>
      <c r="C125" s="3"/>
      <c r="D125" s="150"/>
      <c r="E125" s="151"/>
      <c r="F125" s="3" t="s">
        <v>238</v>
      </c>
      <c r="G125" s="146"/>
      <c r="H125" s="147"/>
      <c r="I125" s="142"/>
      <c r="J125" s="148"/>
    </row>
    <row r="126" spans="2:12" x14ac:dyDescent="0.2">
      <c r="B126" s="284"/>
      <c r="C126" s="3"/>
      <c r="D126" s="150"/>
      <c r="E126" s="151"/>
      <c r="F126" s="3" t="s">
        <v>238</v>
      </c>
      <c r="G126" s="146"/>
      <c r="H126" s="147"/>
      <c r="I126" s="142"/>
      <c r="J126" s="148"/>
    </row>
    <row r="127" spans="2:12" x14ac:dyDescent="0.2">
      <c r="B127" s="284"/>
      <c r="C127" s="3"/>
      <c r="D127" s="150"/>
      <c r="E127" s="151"/>
      <c r="F127" s="3" t="s">
        <v>238</v>
      </c>
      <c r="G127" s="146"/>
      <c r="H127" s="147"/>
      <c r="I127" s="142"/>
      <c r="J127" s="148"/>
    </row>
    <row r="128" spans="2:12" x14ac:dyDescent="0.2">
      <c r="B128" s="284"/>
      <c r="C128" s="3"/>
      <c r="D128" s="150"/>
      <c r="E128" s="151"/>
      <c r="F128" s="150" t="s">
        <v>53</v>
      </c>
      <c r="G128" s="149"/>
      <c r="H128" s="147"/>
      <c r="I128" s="142"/>
      <c r="J128" s="148"/>
    </row>
    <row r="129" spans="2:10" x14ac:dyDescent="0.2">
      <c r="B129" s="284"/>
      <c r="C129" s="149"/>
      <c r="D129" s="150"/>
      <c r="E129" s="151"/>
      <c r="F129" s="150" t="s">
        <v>56</v>
      </c>
      <c r="G129" s="149"/>
      <c r="H129" s="147"/>
      <c r="I129" s="142"/>
      <c r="J129" s="148"/>
    </row>
    <row r="130" spans="2:10" x14ac:dyDescent="0.2">
      <c r="B130" s="284"/>
      <c r="C130" s="149"/>
      <c r="D130" s="150"/>
      <c r="E130" s="151"/>
      <c r="F130" s="150" t="s">
        <v>56</v>
      </c>
      <c r="G130" s="146"/>
      <c r="H130" s="147"/>
      <c r="I130" s="142"/>
      <c r="J130" s="148"/>
    </row>
    <row r="131" spans="2:10" ht="13.5" thickBot="1" x14ac:dyDescent="0.25">
      <c r="B131" s="285"/>
      <c r="C131" s="292" t="s">
        <v>28</v>
      </c>
      <c r="D131" s="292"/>
      <c r="E131" s="292"/>
      <c r="F131" s="292"/>
      <c r="G131" s="292"/>
      <c r="H131" s="292"/>
      <c r="I131" s="5">
        <f>SUM(I120:I130)</f>
        <v>462.29619000000002</v>
      </c>
      <c r="J131" s="5">
        <f>SUM(J120:J130)</f>
        <v>6.4420000000000002</v>
      </c>
    </row>
  </sheetData>
  <mergeCells count="47">
    <mergeCell ref="B16:B24"/>
    <mergeCell ref="D16:J16"/>
    <mergeCell ref="D17:J17"/>
    <mergeCell ref="D18:J18"/>
    <mergeCell ref="C24:H24"/>
    <mergeCell ref="M2:N2"/>
    <mergeCell ref="B3:B14"/>
    <mergeCell ref="D3:J3"/>
    <mergeCell ref="M3:N3"/>
    <mergeCell ref="D4:J4"/>
    <mergeCell ref="M4:N4"/>
    <mergeCell ref="D5:J5"/>
    <mergeCell ref="M5:N5"/>
    <mergeCell ref="C14:H14"/>
    <mergeCell ref="B28:B37"/>
    <mergeCell ref="D28:J28"/>
    <mergeCell ref="D29:J29"/>
    <mergeCell ref="D30:J30"/>
    <mergeCell ref="C37:H37"/>
    <mergeCell ref="D40:E40"/>
    <mergeCell ref="B62:B76"/>
    <mergeCell ref="D62:J62"/>
    <mergeCell ref="D63:J63"/>
    <mergeCell ref="D64:J64"/>
    <mergeCell ref="C76:H76"/>
    <mergeCell ref="B45:B59"/>
    <mergeCell ref="D45:J45"/>
    <mergeCell ref="D46:J46"/>
    <mergeCell ref="D47:J47"/>
    <mergeCell ref="C59:H59"/>
    <mergeCell ref="D41:E41"/>
    <mergeCell ref="D42:E42"/>
    <mergeCell ref="B79:B93"/>
    <mergeCell ref="D79:J79"/>
    <mergeCell ref="D80:J80"/>
    <mergeCell ref="D81:J81"/>
    <mergeCell ref="C93:H93"/>
    <mergeCell ref="B97:B112"/>
    <mergeCell ref="D97:J97"/>
    <mergeCell ref="D98:J98"/>
    <mergeCell ref="D99:J99"/>
    <mergeCell ref="C112:H112"/>
    <mergeCell ref="B116:B131"/>
    <mergeCell ref="D116:J116"/>
    <mergeCell ref="D117:J117"/>
    <mergeCell ref="D118:J118"/>
    <mergeCell ref="C131:H131"/>
  </mergeCells>
  <conditionalFormatting sqref="C20:C23 G51:H57">
    <cfRule type="expression" dxfId="79" priority="85" stopIfTrue="1">
      <formula>AND($A20&lt;&gt;"COMPOSICAO",$A20&lt;&gt;"INSUMO",$A20&lt;&gt;"")</formula>
    </cfRule>
    <cfRule type="expression" dxfId="78" priority="86" stopIfTrue="1">
      <formula>AND(OR($A20="COMPOSICAO",$A20="INSUMO",$A20&lt;&gt;""),$A20&lt;&gt;"")</formula>
    </cfRule>
  </conditionalFormatting>
  <conditionalFormatting sqref="G36:H36 C32:C36">
    <cfRule type="expression" dxfId="77" priority="237" stopIfTrue="1">
      <formula>AND($A32&lt;&gt;"COMPOSICAO",$A32&lt;&gt;"INSUMO",$A32&lt;&gt;"")</formula>
    </cfRule>
    <cfRule type="expression" dxfId="76" priority="238" stopIfTrue="1">
      <formula>AND(OR($A32="COMPOSICAO",$A32="INSUMO",$A32&lt;&gt;""),$A32&lt;&gt;"")</formula>
    </cfRule>
  </conditionalFormatting>
  <conditionalFormatting sqref="D7:F13">
    <cfRule type="expression" dxfId="75" priority="229" stopIfTrue="1">
      <formula>AND(#REF!&lt;&gt;"COMPOSICAO",#REF!&lt;&gt;"INSUMO",#REF!&lt;&gt;"")</formula>
    </cfRule>
  </conditionalFormatting>
  <conditionalFormatting sqref="D7:F13">
    <cfRule type="expression" dxfId="74" priority="230" stopIfTrue="1">
      <formula>AND(OR(#REF!="COMPOSICAO",#REF!="INSUMO",#REF!&lt;&gt;""),#REF!&lt;&gt;"")</formula>
    </cfRule>
  </conditionalFormatting>
  <conditionalFormatting sqref="C7:C10">
    <cfRule type="expression" dxfId="73" priority="231" stopIfTrue="1">
      <formula>AND(#REF!&lt;&gt;"COMPOSICAO",#REF!&lt;&gt;"INSUMO",#REF!&lt;&gt;"")</formula>
    </cfRule>
  </conditionalFormatting>
  <conditionalFormatting sqref="C7:C10">
    <cfRule type="expression" dxfId="72" priority="232" stopIfTrue="1">
      <formula>AND(OR(#REF!="COMPOSICAO",#REF!="INSUMO",#REF!&lt;&gt;""),#REF!&lt;&gt;"")</formula>
    </cfRule>
  </conditionalFormatting>
  <conditionalFormatting sqref="G7:G13">
    <cfRule type="expression" dxfId="71" priority="227" stopIfTrue="1">
      <formula>AND(#REF!&lt;&gt;"COMPOSICAO",#REF!&lt;&gt;"INSUMO",#REF!&lt;&gt;"")</formula>
    </cfRule>
  </conditionalFormatting>
  <conditionalFormatting sqref="G7:G13">
    <cfRule type="expression" dxfId="70" priority="228" stopIfTrue="1">
      <formula>AND(OR(#REF!="COMPOSICAO",#REF!="INSUMO",#REF!&lt;&gt;""),#REF!&lt;&gt;"")</formula>
    </cfRule>
  </conditionalFormatting>
  <conditionalFormatting sqref="D32:H32 G33:H35">
    <cfRule type="expression" dxfId="69" priority="133" stopIfTrue="1">
      <formula>AND($A32&lt;&gt;"COMPOSICAO",$A32&lt;&gt;"INSUMO",$A32&lt;&gt;"")</formula>
    </cfRule>
    <cfRule type="expression" dxfId="68" priority="134" stopIfTrue="1">
      <formula>AND(OR($A32="COMPOSICAO",$A32="INSUMO",$A32&lt;&gt;""),$A32&lt;&gt;"")</formula>
    </cfRule>
  </conditionalFormatting>
  <conditionalFormatting sqref="D33:F35 F36">
    <cfRule type="expression" dxfId="67" priority="131" stopIfTrue="1">
      <formula>AND(#REF!&lt;&gt;"COMPOSICAO",#REF!&lt;&gt;"INSUMO",#REF!&lt;&gt;"")</formula>
    </cfRule>
  </conditionalFormatting>
  <conditionalFormatting sqref="D33:F35 F36">
    <cfRule type="expression" dxfId="66" priority="132" stopIfTrue="1">
      <formula>AND(OR(#REF!="COMPOSICAO",#REF!="INSUMO",#REF!&lt;&gt;""),#REF!&lt;&gt;"")</formula>
    </cfRule>
  </conditionalFormatting>
  <conditionalFormatting sqref="D36:E36">
    <cfRule type="expression" dxfId="65" priority="129" stopIfTrue="1">
      <formula>AND(#REF!&lt;&gt;"COMPOSICAO",#REF!&lt;&gt;"INSUMO",#REF!&lt;&gt;"")</formula>
    </cfRule>
  </conditionalFormatting>
  <conditionalFormatting sqref="D36:E36">
    <cfRule type="expression" dxfId="64" priority="130" stopIfTrue="1">
      <formula>AND(OR(#REF!="COMPOSICAO",#REF!="INSUMO",#REF!&lt;&gt;""),#REF!&lt;&gt;"")</formula>
    </cfRule>
  </conditionalFormatting>
  <conditionalFormatting sqref="C53:C56">
    <cfRule type="expression" dxfId="63" priority="239" stopIfTrue="1">
      <formula>AND($A52&lt;&gt;"COMPOSICAO",$A52&lt;&gt;"INSUMO",$A52&lt;&gt;"")</formula>
    </cfRule>
    <cfRule type="expression" dxfId="62" priority="240" stopIfTrue="1">
      <formula>AND(OR($A52="COMPOSICAO",$A52="INSUMO",$A52&lt;&gt;""),$A52&lt;&gt;"")</formula>
    </cfRule>
  </conditionalFormatting>
  <conditionalFormatting sqref="D20:H20 G21:H23">
    <cfRule type="expression" dxfId="61" priority="67" stopIfTrue="1">
      <formula>AND($A20&lt;&gt;"COMPOSICAO",$A20&lt;&gt;"INSUMO",$A20&lt;&gt;"")</formula>
    </cfRule>
    <cfRule type="expression" dxfId="60" priority="68" stopIfTrue="1">
      <formula>AND(OR($A20="COMPOSICAO",$A20="INSUMO",$A20&lt;&gt;""),$A20&lt;&gt;"")</formula>
    </cfRule>
  </conditionalFormatting>
  <conditionalFormatting sqref="D21:F23">
    <cfRule type="expression" dxfId="59" priority="65" stopIfTrue="1">
      <formula>AND(#REF!&lt;&gt;"COMPOSICAO",#REF!&lt;&gt;"INSUMO",#REF!&lt;&gt;"")</formula>
    </cfRule>
  </conditionalFormatting>
  <conditionalFormatting sqref="D21:F23">
    <cfRule type="expression" dxfId="58" priority="66" stopIfTrue="1">
      <formula>AND(OR(#REF!="COMPOSICAO",#REF!="INSUMO",#REF!&lt;&gt;""),#REF!&lt;&gt;"")</formula>
    </cfRule>
  </conditionalFormatting>
  <conditionalFormatting sqref="C49:C52 C58">
    <cfRule type="expression" dxfId="57" priority="59" stopIfTrue="1">
      <formula>AND($A49&lt;&gt;"COMPOSICAO",$A49&lt;&gt;"INSUMO",$A49&lt;&gt;"")</formula>
    </cfRule>
    <cfRule type="expression" dxfId="56" priority="60" stopIfTrue="1">
      <formula>AND(OR($A49="COMPOSICAO",$A49="INSUMO",$A49&lt;&gt;""),$A49&lt;&gt;"")</formula>
    </cfRule>
  </conditionalFormatting>
  <conditionalFormatting sqref="G58:H58">
    <cfRule type="expression" dxfId="55" priority="57" stopIfTrue="1">
      <formula>AND($A58&lt;&gt;"COMPOSICAO",$A58&lt;&gt;"INSUMO",$A58&lt;&gt;"")</formula>
    </cfRule>
    <cfRule type="expression" dxfId="54" priority="58" stopIfTrue="1">
      <formula>AND(OR($A58="COMPOSICAO",$A58="INSUMO",$A58&lt;&gt;""),$A58&lt;&gt;"")</formula>
    </cfRule>
  </conditionalFormatting>
  <conditionalFormatting sqref="F49:H50">
    <cfRule type="expression" dxfId="53" priority="55" stopIfTrue="1">
      <formula>AND($A49&lt;&gt;"COMPOSICAO",$A49&lt;&gt;"INSUMO",$A49&lt;&gt;"")</formula>
    </cfRule>
    <cfRule type="expression" dxfId="52" priority="56" stopIfTrue="1">
      <formula>AND(OR($A49="COMPOSICAO",$A49="INSUMO",$A49&lt;&gt;""),$A49&lt;&gt;"")</formula>
    </cfRule>
  </conditionalFormatting>
  <conditionalFormatting sqref="D51:F56 F57:F58">
    <cfRule type="expression" dxfId="51" priority="53" stopIfTrue="1">
      <formula>AND(#REF!&lt;&gt;"COMPOSICAO",#REF!&lt;&gt;"INSUMO",#REF!&lt;&gt;"")</formula>
    </cfRule>
  </conditionalFormatting>
  <conditionalFormatting sqref="D51:F56 F57:F58">
    <cfRule type="expression" dxfId="50" priority="54" stopIfTrue="1">
      <formula>AND(OR(#REF!="COMPOSICAO",#REF!="INSUMO",#REF!&lt;&gt;""),#REF!&lt;&gt;"")</formula>
    </cfRule>
  </conditionalFormatting>
  <conditionalFormatting sqref="D58:E58">
    <cfRule type="expression" dxfId="49" priority="51" stopIfTrue="1">
      <formula>AND(#REF!&lt;&gt;"COMPOSICAO",#REF!&lt;&gt;"INSUMO",#REF!&lt;&gt;"")</formula>
    </cfRule>
  </conditionalFormatting>
  <conditionalFormatting sqref="D58:E58">
    <cfRule type="expression" dxfId="48" priority="52" stopIfTrue="1">
      <formula>AND(OR(#REF!="COMPOSICAO",#REF!="INSUMO",#REF!&lt;&gt;""),#REF!&lt;&gt;"")</formula>
    </cfRule>
  </conditionalFormatting>
  <conditionalFormatting sqref="D49:E49">
    <cfRule type="expression" dxfId="47" priority="47" stopIfTrue="1">
      <formula>AND($A49&lt;&gt;"COMPOSICAO",$A49&lt;&gt;"INSUMO",$A49&lt;&gt;"")</formula>
    </cfRule>
    <cfRule type="expression" dxfId="46" priority="48" stopIfTrue="1">
      <formula>AND(OR($A49="COMPOSICAO",$A49="INSUMO",$A49&lt;&gt;""),$A49&lt;&gt;"")</formula>
    </cfRule>
  </conditionalFormatting>
  <conditionalFormatting sqref="D50:E50">
    <cfRule type="expression" dxfId="45" priority="45" stopIfTrue="1">
      <formula>AND(#REF!&lt;&gt;"COMPOSICAO",#REF!&lt;&gt;"INSUMO",#REF!&lt;&gt;"")</formula>
    </cfRule>
  </conditionalFormatting>
  <conditionalFormatting sqref="D50:E50">
    <cfRule type="expression" dxfId="44" priority="46" stopIfTrue="1">
      <formula>AND(OR(#REF!="COMPOSICAO",#REF!="INSUMO",#REF!&lt;&gt;""),#REF!&lt;&gt;"")</formula>
    </cfRule>
  </conditionalFormatting>
  <conditionalFormatting sqref="D57:E57">
    <cfRule type="expression" dxfId="43" priority="41" stopIfTrue="1">
      <formula>AND(#REF!&lt;&gt;"COMPOSICAO",#REF!&lt;&gt;"INSUMO",#REF!&lt;&gt;"")</formula>
    </cfRule>
  </conditionalFormatting>
  <conditionalFormatting sqref="D57:E57">
    <cfRule type="expression" dxfId="42" priority="42" stopIfTrue="1">
      <formula>AND(OR(#REF!="COMPOSICAO",#REF!="INSUMO",#REF!&lt;&gt;""),#REF!&lt;&gt;"")</formula>
    </cfRule>
  </conditionalFormatting>
  <conditionalFormatting sqref="C57">
    <cfRule type="expression" dxfId="41" priority="249" stopIfTrue="1">
      <formula>AND(#REF!&lt;&gt;"COMPOSICAO",#REF!&lt;&gt;"INSUMO",#REF!&lt;&gt;"")</formula>
    </cfRule>
    <cfRule type="expression" dxfId="40" priority="250" stopIfTrue="1">
      <formula>AND(OR(#REF!="COMPOSICAO",#REF!="INSUMO",#REF!&lt;&gt;""),#REF!&lt;&gt;"")</formula>
    </cfRule>
  </conditionalFormatting>
  <conditionalFormatting sqref="C66:C68 C75">
    <cfRule type="expression" dxfId="39" priority="35" stopIfTrue="1">
      <formula>AND($A66&lt;&gt;"COMPOSICAO",$A66&lt;&gt;"INSUMO",$A66&lt;&gt;"")</formula>
    </cfRule>
    <cfRule type="expression" dxfId="38" priority="36" stopIfTrue="1">
      <formula>AND(OR($A66="COMPOSICAO",$A66="INSUMO",$A66&lt;&gt;""),$A66&lt;&gt;"")</formula>
    </cfRule>
  </conditionalFormatting>
  <conditionalFormatting sqref="G75:H75">
    <cfRule type="expression" dxfId="37" priority="33" stopIfTrue="1">
      <formula>AND($A75&lt;&gt;"COMPOSICAO",$A75&lt;&gt;"INSUMO",$A75&lt;&gt;"")</formula>
    </cfRule>
    <cfRule type="expression" dxfId="36" priority="34" stopIfTrue="1">
      <formula>AND(OR($A75="COMPOSICAO",$A75="INSUMO",$A75&lt;&gt;""),$A75&lt;&gt;"")</formula>
    </cfRule>
  </conditionalFormatting>
  <conditionalFormatting sqref="D66:H66 G67:H74">
    <cfRule type="expression" dxfId="35" priority="31" stopIfTrue="1">
      <formula>AND($A66&lt;&gt;"COMPOSICAO",$A66&lt;&gt;"INSUMO",$A66&lt;&gt;"")</formula>
    </cfRule>
    <cfRule type="expression" dxfId="34" priority="32" stopIfTrue="1">
      <formula>AND(OR($A66="COMPOSICAO",$A66="INSUMO",$A66&lt;&gt;""),$A66&lt;&gt;"")</formula>
    </cfRule>
  </conditionalFormatting>
  <conditionalFormatting sqref="D67:F74 F75">
    <cfRule type="expression" dxfId="33" priority="29" stopIfTrue="1">
      <formula>AND(#REF!&lt;&gt;"COMPOSICAO",#REF!&lt;&gt;"INSUMO",#REF!&lt;&gt;"")</formula>
    </cfRule>
  </conditionalFormatting>
  <conditionalFormatting sqref="D67:F74 F75">
    <cfRule type="expression" dxfId="32" priority="30" stopIfTrue="1">
      <formula>AND(OR(#REF!="COMPOSICAO",#REF!="INSUMO",#REF!&lt;&gt;""),#REF!&lt;&gt;"")</formula>
    </cfRule>
  </conditionalFormatting>
  <conditionalFormatting sqref="D75:E75">
    <cfRule type="expression" dxfId="31" priority="27" stopIfTrue="1">
      <formula>AND(#REF!&lt;&gt;"COMPOSICAO",#REF!&lt;&gt;"INSUMO",#REF!&lt;&gt;"")</formula>
    </cfRule>
  </conditionalFormatting>
  <conditionalFormatting sqref="D75:E75">
    <cfRule type="expression" dxfId="30" priority="28" stopIfTrue="1">
      <formula>AND(OR(#REF!="COMPOSICAO",#REF!="INSUMO",#REF!&lt;&gt;""),#REF!&lt;&gt;"")</formula>
    </cfRule>
  </conditionalFormatting>
  <conditionalFormatting sqref="C69:C74 C86:C87 C90:C91">
    <cfRule type="expression" dxfId="29" priority="37" stopIfTrue="1">
      <formula>AND($A68&lt;&gt;"COMPOSICAO",$A68&lt;&gt;"INSUMO",$A68&lt;&gt;"")</formula>
    </cfRule>
    <cfRule type="expression" dxfId="28" priority="38" stopIfTrue="1">
      <formula>AND(OR($A68="COMPOSICAO",$A68="INSUMO",$A68&lt;&gt;""),$A68&lt;&gt;"")</formula>
    </cfRule>
  </conditionalFormatting>
  <conditionalFormatting sqref="C92 C83:C85">
    <cfRule type="expression" dxfId="27" priority="25" stopIfTrue="1">
      <formula>AND($A83&lt;&gt;"COMPOSICAO",$A83&lt;&gt;"INSUMO",$A83&lt;&gt;"")</formula>
    </cfRule>
    <cfRule type="expression" dxfId="26" priority="26" stopIfTrue="1">
      <formula>AND(OR($A83="COMPOSICAO",$A83="INSUMO",$A83&lt;&gt;""),$A83&lt;&gt;"")</formula>
    </cfRule>
  </conditionalFormatting>
  <conditionalFormatting sqref="G92:H92">
    <cfRule type="expression" dxfId="25" priority="23" stopIfTrue="1">
      <formula>AND($A92&lt;&gt;"COMPOSICAO",$A92&lt;&gt;"INSUMO",$A92&lt;&gt;"")</formula>
    </cfRule>
    <cfRule type="expression" dxfId="24" priority="24" stopIfTrue="1">
      <formula>AND(OR($A92="COMPOSICAO",$A92="INSUMO",$A92&lt;&gt;""),$A92&lt;&gt;"")</formula>
    </cfRule>
  </conditionalFormatting>
  <conditionalFormatting sqref="D83:H83 G84:H91">
    <cfRule type="expression" dxfId="23" priority="21" stopIfTrue="1">
      <formula>AND($A83&lt;&gt;"COMPOSICAO",$A83&lt;&gt;"INSUMO",$A83&lt;&gt;"")</formula>
    </cfRule>
    <cfRule type="expression" dxfId="22" priority="22" stopIfTrue="1">
      <formula>AND(OR($A83="COMPOSICAO",$A83="INSUMO",$A83&lt;&gt;""),$A83&lt;&gt;"")</formula>
    </cfRule>
  </conditionalFormatting>
  <conditionalFormatting sqref="F92 D84:F91">
    <cfRule type="expression" dxfId="21" priority="19" stopIfTrue="1">
      <formula>AND(#REF!&lt;&gt;"COMPOSICAO",#REF!&lt;&gt;"INSUMO",#REF!&lt;&gt;"")</formula>
    </cfRule>
  </conditionalFormatting>
  <conditionalFormatting sqref="F92 D84:F91">
    <cfRule type="expression" dxfId="20" priority="20" stopIfTrue="1">
      <formula>AND(OR(#REF!="COMPOSICAO",#REF!="INSUMO",#REF!&lt;&gt;""),#REF!&lt;&gt;"")</formula>
    </cfRule>
  </conditionalFormatting>
  <conditionalFormatting sqref="D92:E92">
    <cfRule type="expression" dxfId="19" priority="17" stopIfTrue="1">
      <formula>AND(#REF!&lt;&gt;"COMPOSICAO",#REF!&lt;&gt;"INSUMO",#REF!&lt;&gt;"")</formula>
    </cfRule>
  </conditionalFormatting>
  <conditionalFormatting sqref="D92:E92">
    <cfRule type="expression" dxfId="18" priority="18" stopIfTrue="1">
      <formula>AND(OR(#REF!="COMPOSICAO",#REF!="INSUMO",#REF!&lt;&gt;""),#REF!&lt;&gt;"")</formula>
    </cfRule>
  </conditionalFormatting>
  <conditionalFormatting sqref="C88:C89">
    <cfRule type="expression" dxfId="17" priority="39" stopIfTrue="1">
      <formula>AND($A86&lt;&gt;"COMPOSICAO",$A86&lt;&gt;"INSUMO",$A86&lt;&gt;"")</formula>
    </cfRule>
    <cfRule type="expression" dxfId="16" priority="40" stopIfTrue="1">
      <formula>AND(OR($A86="COMPOSICAO",$A86="INSUMO",$A86&lt;&gt;""),$A86&lt;&gt;"")</formula>
    </cfRule>
  </conditionalFormatting>
  <conditionalFormatting sqref="G111:H111 C101:C111">
    <cfRule type="expression" dxfId="15" priority="15" stopIfTrue="1">
      <formula>AND($A101&lt;&gt;"COMPOSICAO",$A101&lt;&gt;"INSUMO",$A101&lt;&gt;"")</formula>
    </cfRule>
    <cfRule type="expression" dxfId="14" priority="16" stopIfTrue="1">
      <formula>AND(OR($A101="COMPOSICAO",$A101="INSUMO",$A101&lt;&gt;""),$A101&lt;&gt;"")</formula>
    </cfRule>
  </conditionalFormatting>
  <conditionalFormatting sqref="D101:H101 G102:H110 F102:F108">
    <cfRule type="expression" dxfId="13" priority="13" stopIfTrue="1">
      <formula>AND($A101&lt;&gt;"COMPOSICAO",$A101&lt;&gt;"INSUMO",$A101&lt;&gt;"")</formula>
    </cfRule>
    <cfRule type="expression" dxfId="12" priority="14" stopIfTrue="1">
      <formula>AND(OR($A101="COMPOSICAO",$A101="INSUMO",$A101&lt;&gt;""),$A101&lt;&gt;"")</formula>
    </cfRule>
  </conditionalFormatting>
  <conditionalFormatting sqref="D109:F110 F111 D102:E108">
    <cfRule type="expression" dxfId="11" priority="11" stopIfTrue="1">
      <formula>AND(#REF!&lt;&gt;"COMPOSICAO",#REF!&lt;&gt;"INSUMO",#REF!&lt;&gt;"")</formula>
    </cfRule>
  </conditionalFormatting>
  <conditionalFormatting sqref="D109:F110 F111 D102:E108">
    <cfRule type="expression" dxfId="10" priority="12" stopIfTrue="1">
      <formula>AND(OR(#REF!="COMPOSICAO",#REF!="INSUMO",#REF!&lt;&gt;""),#REF!&lt;&gt;"")</formula>
    </cfRule>
  </conditionalFormatting>
  <conditionalFormatting sqref="D111:E111">
    <cfRule type="expression" dxfId="9" priority="9" stopIfTrue="1">
      <formula>AND(#REF!&lt;&gt;"COMPOSICAO",#REF!&lt;&gt;"INSUMO",#REF!&lt;&gt;"")</formula>
    </cfRule>
  </conditionalFormatting>
  <conditionalFormatting sqref="D111:E111">
    <cfRule type="expression" dxfId="8" priority="10" stopIfTrue="1">
      <formula>AND(OR(#REF!="COMPOSICAO",#REF!="INSUMO",#REF!&lt;&gt;""),#REF!&lt;&gt;"")</formula>
    </cfRule>
  </conditionalFormatting>
  <conditionalFormatting sqref="G130:H130 C120:C130">
    <cfRule type="expression" dxfId="7" priority="7" stopIfTrue="1">
      <formula>AND($A120&lt;&gt;"COMPOSICAO",$A120&lt;&gt;"INSUMO",$A120&lt;&gt;"")</formula>
    </cfRule>
    <cfRule type="expression" dxfId="6" priority="8" stopIfTrue="1">
      <formula>AND(OR($A120="COMPOSICAO",$A120="INSUMO",$A120&lt;&gt;""),$A120&lt;&gt;"")</formula>
    </cfRule>
  </conditionalFormatting>
  <conditionalFormatting sqref="D120:H120 G121:H129 F121:F127">
    <cfRule type="expression" dxfId="5" priority="5" stopIfTrue="1">
      <formula>AND($A120&lt;&gt;"COMPOSICAO",$A120&lt;&gt;"INSUMO",$A120&lt;&gt;"")</formula>
    </cfRule>
    <cfRule type="expression" dxfId="4" priority="6" stopIfTrue="1">
      <formula>AND(OR($A120="COMPOSICAO",$A120="INSUMO",$A120&lt;&gt;""),$A120&lt;&gt;"")</formula>
    </cfRule>
  </conditionalFormatting>
  <conditionalFormatting sqref="D128:F129 F130 D121:E127">
    <cfRule type="expression" dxfId="3" priority="3" stopIfTrue="1">
      <formula>AND(#REF!&lt;&gt;"COMPOSICAO",#REF!&lt;&gt;"INSUMO",#REF!&lt;&gt;"")</formula>
    </cfRule>
  </conditionalFormatting>
  <conditionalFormatting sqref="D128:F129 F130 D121:E127">
    <cfRule type="expression" dxfId="2" priority="4" stopIfTrue="1">
      <formula>AND(OR(#REF!="COMPOSICAO",#REF!="INSUMO",#REF!&lt;&gt;""),#REF!&lt;&gt;"")</formula>
    </cfRule>
  </conditionalFormatting>
  <conditionalFormatting sqref="D130:E130">
    <cfRule type="expression" dxfId="1" priority="1" stopIfTrue="1">
      <formula>AND(#REF!&lt;&gt;"COMPOSICAO",#REF!&lt;&gt;"INSUMO",#REF!&lt;&gt;"")</formula>
    </cfRule>
  </conditionalFormatting>
  <conditionalFormatting sqref="D130:E130">
    <cfRule type="expression" dxfId="0" priority="2" stopIfTrue="1">
      <formula>AND(OR(#REF!="COMPOSICAO",#REF!="INSUMO",#REF!&lt;&gt;""),#REF!&lt;&gt;"")</formula>
    </cfRule>
  </conditionalFormatting>
  <hyperlinks>
    <hyperlink ref="L32" r:id="rId1" xr:uid="{00000000-0004-0000-0100-000000000000}"/>
    <hyperlink ref="L33" r:id="rId2" xr:uid="{00000000-0004-0000-0100-000001000000}"/>
    <hyperlink ref="L34" r:id="rId3" display="https://produto.mercadolivre.com.br/MLB-1933619107-porta-laminada-de-aco-80cm-abertura-direita-cinza-metalpan-_JM?matt_tool=45029758&amp;matt_word=&amp;matt_source=google&amp;matt_campaign_id=14302215522&amp;matt_ad_group_id=134553699828&amp;matt_match_type=&amp;matt_network=g&amp;matt_device=c&amp;matt_creative=539425477825&amp;matt_keyword=&amp;matt_ad_position=&amp;matt_ad_type=pla&amp;matt_merchant_id=544716438&amp;matt_product_id=MLB1933619107&amp;matt_product_partition_id=1405369424543&amp;matt_target_id=aud-1396166235996:pla-1405369424543&amp;gclid=EAIaIQobChMInK21jO_89gIVTAWRCh1wZAyzEAQYDCABEgLUnfD_BwE" xr:uid="{00000000-0004-0000-0100-000002000000}"/>
    <hyperlink ref="D40" r:id="rId4" xr:uid="{00000000-0004-0000-0100-000003000000}"/>
    <hyperlink ref="D41" r:id="rId5" xr:uid="{00000000-0004-0000-0100-000004000000}"/>
    <hyperlink ref="D42" r:id="rId6" xr:uid="{00000000-0004-0000-0100-000005000000}"/>
    <hyperlink ref="L121" r:id="rId7" xr:uid="{8703AD27-0335-449C-88B2-D9E1CE54B25B}"/>
    <hyperlink ref="L122" r:id="rId8" xr:uid="{45340BD5-49B3-40D7-8F31-6265B17968BA}"/>
  </hyperlinks>
  <pageMargins left="0.511811024" right="0.511811024" top="0.78740157499999996" bottom="0.78740157499999996" header="0.31496062000000002" footer="0.31496062000000002"/>
  <pageSetup paperSize="9" scale="48" fitToHeight="0" orientation="portrait" horizontalDpi="0" verticalDpi="0" r:id="rId9"/>
  <drawing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111"/>
  <sheetViews>
    <sheetView tabSelected="1" zoomScale="85" zoomScaleNormal="85" workbookViewId="0">
      <pane ySplit="14" topLeftCell="A15" activePane="bottomLeft" state="frozen"/>
      <selection pane="bottomLeft" activeCell="K19" sqref="K19"/>
    </sheetView>
  </sheetViews>
  <sheetFormatPr defaultRowHeight="12.75" x14ac:dyDescent="0.2"/>
  <cols>
    <col min="1" max="1" width="10.140625" customWidth="1"/>
    <col min="3" max="3" width="20.42578125" customWidth="1"/>
    <col min="5" max="5" width="10.85546875" customWidth="1"/>
    <col min="6" max="6" width="4.140625" customWidth="1"/>
    <col min="7" max="7" width="7.28515625" customWidth="1"/>
    <col min="8" max="8" width="6.5703125" customWidth="1"/>
    <col min="9" max="9" width="12.7109375" customWidth="1"/>
    <col min="10" max="10" width="12.42578125" customWidth="1"/>
    <col min="11" max="11" width="12" customWidth="1"/>
    <col min="12" max="12" width="8.85546875" customWidth="1"/>
    <col min="13" max="13" width="13.140625" customWidth="1"/>
    <col min="14" max="14" width="13.140625" style="154" customWidth="1"/>
    <col min="15" max="15" width="11.28515625" customWidth="1"/>
    <col min="16" max="16" width="12.28515625" customWidth="1"/>
    <col min="17" max="17" width="9.7109375" customWidth="1"/>
    <col min="18" max="18" width="13.42578125" customWidth="1"/>
    <col min="20" max="20" width="55.28515625" customWidth="1"/>
  </cols>
  <sheetData>
    <row r="1" spans="1:18" x14ac:dyDescent="0.2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53"/>
      <c r="O1" s="44"/>
      <c r="P1" s="44"/>
      <c r="Q1" s="44"/>
      <c r="R1" s="45"/>
    </row>
    <row r="2" spans="1:18" x14ac:dyDescent="0.2">
      <c r="A2" s="46"/>
      <c r="R2" s="47"/>
    </row>
    <row r="3" spans="1:18" ht="15" x14ac:dyDescent="0.2">
      <c r="A3" s="318" t="s">
        <v>287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20"/>
    </row>
    <row r="4" spans="1:18" ht="15" x14ac:dyDescent="0.2">
      <c r="A4" s="228" t="s">
        <v>195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7"/>
    </row>
    <row r="5" spans="1:18" ht="15" x14ac:dyDescent="0.2">
      <c r="A5" s="229" t="s">
        <v>60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1"/>
    </row>
    <row r="6" spans="1:18" ht="15" x14ac:dyDescent="0.2">
      <c r="A6" s="225" t="s">
        <v>76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7"/>
    </row>
    <row r="7" spans="1:18" ht="15.75" x14ac:dyDescent="0.2">
      <c r="A7" s="75"/>
      <c r="B7" s="76"/>
      <c r="C7" s="253" t="s">
        <v>202</v>
      </c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155"/>
      <c r="O7" s="76"/>
      <c r="P7" s="76"/>
      <c r="Q7" s="76"/>
      <c r="R7" s="166"/>
    </row>
    <row r="8" spans="1:18" ht="15" x14ac:dyDescent="0.2">
      <c r="A8" s="75"/>
      <c r="B8" s="76"/>
      <c r="C8" s="254" t="s">
        <v>203</v>
      </c>
      <c r="D8" s="254"/>
      <c r="E8" s="254"/>
      <c r="F8" s="254"/>
      <c r="G8" s="254"/>
      <c r="H8" s="254"/>
      <c r="I8" s="254"/>
      <c r="J8" s="254" t="s">
        <v>288</v>
      </c>
      <c r="K8" s="254"/>
      <c r="L8" s="254"/>
      <c r="M8" s="254"/>
      <c r="N8" s="321" t="s">
        <v>205</v>
      </c>
      <c r="O8" s="321"/>
      <c r="P8" s="321"/>
      <c r="Q8" s="321"/>
      <c r="R8" s="322"/>
    </row>
    <row r="9" spans="1:18" x14ac:dyDescent="0.2">
      <c r="A9" s="48"/>
      <c r="B9" s="49"/>
      <c r="C9" s="255" t="s">
        <v>204</v>
      </c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156"/>
      <c r="O9" s="49"/>
      <c r="P9" s="49"/>
      <c r="Q9" s="49"/>
      <c r="R9" s="50"/>
    </row>
    <row r="10" spans="1:18" ht="14.25" x14ac:dyDescent="0.2">
      <c r="A10" s="232"/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</row>
    <row r="11" spans="1:18" ht="14.25" customHeight="1" x14ac:dyDescent="0.2">
      <c r="A11" s="72"/>
      <c r="B11" s="73"/>
      <c r="C11" s="73"/>
      <c r="D11" s="73"/>
      <c r="E11" s="73"/>
      <c r="F11" s="73"/>
      <c r="G11" s="73"/>
      <c r="H11" s="73"/>
      <c r="I11" s="236" t="s">
        <v>284</v>
      </c>
      <c r="J11" s="237"/>
      <c r="K11" s="237"/>
      <c r="L11" s="237"/>
      <c r="M11" s="238"/>
      <c r="N11" s="236" t="s">
        <v>283</v>
      </c>
      <c r="O11" s="313"/>
      <c r="P11" s="313"/>
      <c r="Q11" s="313"/>
      <c r="R11" s="314"/>
    </row>
    <row r="12" spans="1:18" ht="14.25" customHeight="1" x14ac:dyDescent="0.2">
      <c r="A12" s="72"/>
      <c r="B12" s="73"/>
      <c r="C12" s="73"/>
      <c r="D12" s="73"/>
      <c r="E12" s="73"/>
      <c r="F12" s="73"/>
      <c r="G12" s="73"/>
      <c r="H12" s="73"/>
      <c r="I12" s="239"/>
      <c r="J12" s="240"/>
      <c r="K12" s="240"/>
      <c r="L12" s="240"/>
      <c r="M12" s="241"/>
      <c r="N12" s="315"/>
      <c r="O12" s="316"/>
      <c r="P12" s="316"/>
      <c r="Q12" s="316"/>
      <c r="R12" s="317"/>
    </row>
    <row r="13" spans="1:18" ht="15" x14ac:dyDescent="0.2">
      <c r="A13" s="235" t="s">
        <v>33</v>
      </c>
      <c r="B13" s="235" t="s">
        <v>77</v>
      </c>
      <c r="C13" s="235" t="s">
        <v>32</v>
      </c>
      <c r="D13" s="235"/>
      <c r="E13" s="235"/>
      <c r="F13" s="235"/>
      <c r="G13" s="235" t="s">
        <v>294</v>
      </c>
      <c r="H13" s="235" t="s">
        <v>78</v>
      </c>
      <c r="I13" s="221" t="s">
        <v>197</v>
      </c>
      <c r="J13" s="221"/>
      <c r="K13" s="221"/>
      <c r="L13" s="221" t="s">
        <v>285</v>
      </c>
      <c r="M13" s="221" t="s">
        <v>200</v>
      </c>
      <c r="N13" s="242" t="s">
        <v>198</v>
      </c>
      <c r="O13" s="243"/>
      <c r="P13" s="244"/>
      <c r="Q13" s="251" t="s">
        <v>281</v>
      </c>
      <c r="R13" s="251" t="s">
        <v>200</v>
      </c>
    </row>
    <row r="14" spans="1:18" ht="45" x14ac:dyDescent="0.2">
      <c r="A14" s="235"/>
      <c r="B14" s="235"/>
      <c r="C14" s="235"/>
      <c r="D14" s="235"/>
      <c r="E14" s="235"/>
      <c r="F14" s="235"/>
      <c r="G14" s="235"/>
      <c r="H14" s="235"/>
      <c r="I14" s="30" t="s">
        <v>199</v>
      </c>
      <c r="J14" s="30" t="s">
        <v>80</v>
      </c>
      <c r="K14" s="30" t="s">
        <v>201</v>
      </c>
      <c r="L14" s="221"/>
      <c r="M14" s="221"/>
      <c r="N14" s="157" t="s">
        <v>79</v>
      </c>
      <c r="O14" s="30" t="s">
        <v>80</v>
      </c>
      <c r="P14" s="30" t="s">
        <v>201</v>
      </c>
      <c r="Q14" s="252"/>
      <c r="R14" s="252"/>
    </row>
    <row r="15" spans="1:18" x14ac:dyDescent="0.2">
      <c r="A15" s="31">
        <v>1</v>
      </c>
      <c r="B15" s="211" t="s">
        <v>92</v>
      </c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2"/>
    </row>
    <row r="16" spans="1:18" ht="30.75" customHeight="1" x14ac:dyDescent="0.2">
      <c r="A16" s="65" t="s">
        <v>0</v>
      </c>
      <c r="B16" s="66" t="s">
        <v>81</v>
      </c>
      <c r="C16" s="189" t="s">
        <v>230</v>
      </c>
      <c r="D16" s="190"/>
      <c r="E16" s="190"/>
      <c r="F16" s="191"/>
      <c r="G16" s="59">
        <v>1</v>
      </c>
      <c r="H16" s="60" t="s">
        <v>1</v>
      </c>
      <c r="I16" s="61"/>
      <c r="J16" s="61"/>
      <c r="K16" s="61"/>
      <c r="L16" s="74"/>
      <c r="M16" s="61"/>
      <c r="N16" s="67">
        <v>247.62</v>
      </c>
      <c r="O16" s="67">
        <v>23.54</v>
      </c>
      <c r="P16" s="67">
        <f>N16+O16</f>
        <v>271.16000000000003</v>
      </c>
      <c r="Q16" s="74">
        <v>0.22470000000000001</v>
      </c>
      <c r="R16" s="67">
        <f>ROUND(P16*G16,2)*1.2247</f>
        <v>332.089652</v>
      </c>
    </row>
    <row r="17" spans="1:20" s="1" customFormat="1" ht="25.5" customHeight="1" x14ac:dyDescent="0.2">
      <c r="A17" s="65" t="s">
        <v>2</v>
      </c>
      <c r="B17" s="66">
        <v>98524</v>
      </c>
      <c r="C17" s="189" t="s">
        <v>93</v>
      </c>
      <c r="D17" s="190"/>
      <c r="E17" s="190"/>
      <c r="F17" s="191"/>
      <c r="G17" s="59">
        <v>132</v>
      </c>
      <c r="H17" s="60" t="s">
        <v>1</v>
      </c>
      <c r="I17" s="61"/>
      <c r="J17" s="61"/>
      <c r="K17" s="61"/>
      <c r="L17" s="74"/>
      <c r="M17" s="61"/>
      <c r="N17" s="67">
        <v>0.65</v>
      </c>
      <c r="O17" s="67">
        <v>2.0499999999999998</v>
      </c>
      <c r="P17" s="67">
        <f t="shared" ref="P17:P18" si="0">N17+O17</f>
        <v>2.6999999999999997</v>
      </c>
      <c r="Q17" s="74">
        <v>0.22470000000000001</v>
      </c>
      <c r="R17" s="67">
        <f t="shared" ref="R17:R18" si="1">ROUND(P17*G17,2)*1.2247</f>
        <v>436.48307999999992</v>
      </c>
    </row>
    <row r="18" spans="1:20" s="1" customFormat="1" ht="39" customHeight="1" x14ac:dyDescent="0.2">
      <c r="A18" s="65" t="s">
        <v>16</v>
      </c>
      <c r="B18" s="66">
        <v>99059</v>
      </c>
      <c r="C18" s="224" t="s">
        <v>94</v>
      </c>
      <c r="D18" s="224"/>
      <c r="E18" s="224"/>
      <c r="F18" s="224"/>
      <c r="G18" s="59">
        <v>56</v>
      </c>
      <c r="H18" s="60" t="s">
        <v>1</v>
      </c>
      <c r="I18" s="61"/>
      <c r="J18" s="67"/>
      <c r="K18" s="61"/>
      <c r="L18" s="74"/>
      <c r="M18" s="61"/>
      <c r="N18" s="67">
        <v>23.71</v>
      </c>
      <c r="O18" s="67">
        <v>21.38</v>
      </c>
      <c r="P18" s="67">
        <f t="shared" si="0"/>
        <v>45.09</v>
      </c>
      <c r="Q18" s="74">
        <v>0.22470000000000001</v>
      </c>
      <c r="R18" s="67">
        <f t="shared" si="1"/>
        <v>3092.4164879999998</v>
      </c>
    </row>
    <row r="19" spans="1:20" ht="25.5" customHeight="1" x14ac:dyDescent="0.2">
      <c r="A19" s="218" t="s">
        <v>82</v>
      </c>
      <c r="B19" s="222"/>
      <c r="C19" s="222"/>
      <c r="D19" s="222"/>
      <c r="E19" s="222"/>
      <c r="F19" s="222"/>
      <c r="G19" s="222"/>
      <c r="H19" s="223"/>
      <c r="I19" s="78">
        <f>SUM(I16:I18)</f>
        <v>0</v>
      </c>
      <c r="J19" s="78">
        <f>SUM(J16:J18)</f>
        <v>0</v>
      </c>
      <c r="K19" s="78">
        <f>SUM(K16:K18)</f>
        <v>0</v>
      </c>
      <c r="L19" s="93"/>
      <c r="M19" s="78">
        <f>SUM(M16:M18)</f>
        <v>0</v>
      </c>
      <c r="N19" s="69">
        <f>SUM(N16:N18)</f>
        <v>271.98</v>
      </c>
      <c r="O19" s="69">
        <f>SUM(O16:O18)</f>
        <v>46.97</v>
      </c>
      <c r="P19" s="69">
        <f>SUM(P16:P18)</f>
        <v>318.95000000000005</v>
      </c>
      <c r="Q19" s="69"/>
      <c r="R19" s="69">
        <f>SUM(R16:R18)</f>
        <v>3860.9892199999995</v>
      </c>
      <c r="T19" s="70"/>
    </row>
    <row r="20" spans="1:20" s="1" customFormat="1" x14ac:dyDescent="0.2">
      <c r="A20" s="96"/>
      <c r="B20" s="209" t="s">
        <v>95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10"/>
    </row>
    <row r="21" spans="1:20" s="1" customFormat="1" ht="27" customHeight="1" x14ac:dyDescent="0.2">
      <c r="A21" s="65" t="s">
        <v>3</v>
      </c>
      <c r="B21" s="66">
        <v>93358</v>
      </c>
      <c r="C21" s="189" t="s">
        <v>96</v>
      </c>
      <c r="D21" s="190"/>
      <c r="E21" s="190"/>
      <c r="F21" s="191"/>
      <c r="G21" s="59">
        <v>3</v>
      </c>
      <c r="H21" s="60" t="s">
        <v>4</v>
      </c>
      <c r="I21" s="61"/>
      <c r="J21" s="61"/>
      <c r="K21" s="61"/>
      <c r="L21" s="74"/>
      <c r="M21" s="61"/>
      <c r="N21" s="67">
        <v>18.89</v>
      </c>
      <c r="O21" s="67">
        <v>55.64</v>
      </c>
      <c r="P21" s="67">
        <f>N21+O21</f>
        <v>74.53</v>
      </c>
      <c r="Q21" s="74">
        <v>0.22470000000000001</v>
      </c>
      <c r="R21" s="67">
        <f>ROUND(P21*G21,2)*1.2247</f>
        <v>273.83067299999999</v>
      </c>
    </row>
    <row r="22" spans="1:20" s="1" customFormat="1" ht="48.75" customHeight="1" x14ac:dyDescent="0.2">
      <c r="A22" s="65" t="s">
        <v>14</v>
      </c>
      <c r="B22" s="66">
        <v>96542</v>
      </c>
      <c r="C22" s="189" t="s">
        <v>97</v>
      </c>
      <c r="D22" s="190"/>
      <c r="E22" s="190"/>
      <c r="F22" s="191"/>
      <c r="G22" s="59">
        <v>40.799999999999997</v>
      </c>
      <c r="H22" s="60" t="s">
        <v>1</v>
      </c>
      <c r="I22" s="61"/>
      <c r="J22" s="61"/>
      <c r="K22" s="61"/>
      <c r="L22" s="74"/>
      <c r="M22" s="61"/>
      <c r="N22" s="67">
        <v>48.79</v>
      </c>
      <c r="O22" s="67">
        <v>42.92</v>
      </c>
      <c r="P22" s="67">
        <f t="shared" ref="P22:P26" si="2">N22+O22</f>
        <v>91.710000000000008</v>
      </c>
      <c r="Q22" s="74">
        <v>0.22470000000000001</v>
      </c>
      <c r="R22" s="67">
        <f t="shared" ref="R22:R26" si="3">ROUND(P22*G22,2)*1.2247</f>
        <v>4582.5457189999997</v>
      </c>
    </row>
    <row r="23" spans="1:20" s="1" customFormat="1" ht="49.5" customHeight="1" x14ac:dyDescent="0.2">
      <c r="A23" s="65" t="s">
        <v>17</v>
      </c>
      <c r="B23" s="66">
        <v>94963</v>
      </c>
      <c r="C23" s="189" t="s">
        <v>98</v>
      </c>
      <c r="D23" s="190"/>
      <c r="E23" s="190"/>
      <c r="F23" s="191"/>
      <c r="G23" s="59">
        <v>3</v>
      </c>
      <c r="H23" s="60" t="s">
        <v>4</v>
      </c>
      <c r="I23" s="61"/>
      <c r="J23" s="61"/>
      <c r="K23" s="61"/>
      <c r="L23" s="74"/>
      <c r="M23" s="61"/>
      <c r="N23" s="67">
        <v>309.3</v>
      </c>
      <c r="O23" s="67">
        <v>59.79</v>
      </c>
      <c r="P23" s="67">
        <f t="shared" si="2"/>
        <v>369.09000000000003</v>
      </c>
      <c r="Q23" s="74">
        <v>0.22470000000000001</v>
      </c>
      <c r="R23" s="67">
        <f t="shared" si="3"/>
        <v>1356.0735689999999</v>
      </c>
    </row>
    <row r="24" spans="1:20" s="1" customFormat="1" ht="46.5" customHeight="1" x14ac:dyDescent="0.2">
      <c r="A24" s="65" t="s">
        <v>18</v>
      </c>
      <c r="B24" s="66">
        <v>103670</v>
      </c>
      <c r="C24" s="189" t="s">
        <v>99</v>
      </c>
      <c r="D24" s="190"/>
      <c r="E24" s="190"/>
      <c r="F24" s="191"/>
      <c r="G24" s="59">
        <v>3</v>
      </c>
      <c r="H24" s="60" t="s">
        <v>4</v>
      </c>
      <c r="I24" s="61"/>
      <c r="J24" s="61"/>
      <c r="K24" s="61"/>
      <c r="L24" s="74"/>
      <c r="M24" s="61"/>
      <c r="N24" s="67">
        <v>60.55</v>
      </c>
      <c r="O24" s="67">
        <v>191.43</v>
      </c>
      <c r="P24" s="67">
        <f t="shared" si="2"/>
        <v>251.98000000000002</v>
      </c>
      <c r="Q24" s="74">
        <v>0.22470000000000001</v>
      </c>
      <c r="R24" s="67">
        <f t="shared" si="3"/>
        <v>925.79971799999998</v>
      </c>
    </row>
    <row r="25" spans="1:20" ht="27.75" customHeight="1" x14ac:dyDescent="0.2">
      <c r="A25" s="65" t="s">
        <v>19</v>
      </c>
      <c r="B25" s="66" t="s">
        <v>83</v>
      </c>
      <c r="C25" s="189" t="s">
        <v>270</v>
      </c>
      <c r="D25" s="190"/>
      <c r="E25" s="190"/>
      <c r="F25" s="191"/>
      <c r="G25" s="59">
        <v>3</v>
      </c>
      <c r="H25" s="60" t="s">
        <v>36</v>
      </c>
      <c r="I25" s="61"/>
      <c r="J25" s="61"/>
      <c r="K25" s="61"/>
      <c r="L25" s="74"/>
      <c r="M25" s="61"/>
      <c r="N25" s="67">
        <v>865.26</v>
      </c>
      <c r="O25" s="67">
        <v>6.34</v>
      </c>
      <c r="P25" s="67">
        <f t="shared" si="2"/>
        <v>871.6</v>
      </c>
      <c r="Q25" s="74">
        <v>0.22470000000000001</v>
      </c>
      <c r="R25" s="67">
        <f t="shared" si="3"/>
        <v>3202.3455599999998</v>
      </c>
    </row>
    <row r="26" spans="1:20" s="1" customFormat="1" ht="38.25" customHeight="1" x14ac:dyDescent="0.2">
      <c r="A26" s="65" t="s">
        <v>20</v>
      </c>
      <c r="B26" s="66">
        <v>98547</v>
      </c>
      <c r="C26" s="189" t="s">
        <v>100</v>
      </c>
      <c r="D26" s="190"/>
      <c r="E26" s="190"/>
      <c r="F26" s="191"/>
      <c r="G26" s="59">
        <v>40.799999999999997</v>
      </c>
      <c r="H26" s="60" t="s">
        <v>1</v>
      </c>
      <c r="I26" s="61"/>
      <c r="J26" s="61"/>
      <c r="K26" s="61"/>
      <c r="L26" s="74"/>
      <c r="M26" s="61"/>
      <c r="N26" s="67">
        <v>150.19999999999999</v>
      </c>
      <c r="O26" s="67">
        <v>30.46</v>
      </c>
      <c r="P26" s="67">
        <f t="shared" si="2"/>
        <v>180.66</v>
      </c>
      <c r="Q26" s="74">
        <v>0.22470000000000001</v>
      </c>
      <c r="R26" s="67">
        <f t="shared" si="3"/>
        <v>9027.1779709999992</v>
      </c>
    </row>
    <row r="27" spans="1:20" ht="24" customHeight="1" x14ac:dyDescent="0.2">
      <c r="A27" s="218" t="s">
        <v>84</v>
      </c>
      <c r="B27" s="219"/>
      <c r="C27" s="219"/>
      <c r="D27" s="219"/>
      <c r="E27" s="219"/>
      <c r="F27" s="219"/>
      <c r="G27" s="219"/>
      <c r="H27" s="220"/>
      <c r="I27" s="78">
        <f>SUM(I21:I26)</f>
        <v>0</v>
      </c>
      <c r="J27" s="78">
        <f>SUM(J21:J26)</f>
        <v>0</v>
      </c>
      <c r="K27" s="78">
        <f>SUM(K21:K26)</f>
        <v>0</v>
      </c>
      <c r="L27" s="78"/>
      <c r="M27" s="78">
        <f>SUM(M21:M26)</f>
        <v>0</v>
      </c>
      <c r="N27" s="79">
        <f>SUM(N21:N26)</f>
        <v>1452.99</v>
      </c>
      <c r="O27" s="79">
        <f>SUM(O21:O26)</f>
        <v>386.57999999999993</v>
      </c>
      <c r="P27" s="79">
        <f>SUM(P21:P26)</f>
        <v>1839.5700000000002</v>
      </c>
      <c r="Q27" s="79"/>
      <c r="R27" s="79">
        <f>SUM(R21:R26)</f>
        <v>19367.773209999999</v>
      </c>
    </row>
    <row r="28" spans="1:20" s="1" customFormat="1" x14ac:dyDescent="0.2">
      <c r="A28" s="96">
        <v>3</v>
      </c>
      <c r="B28" s="209" t="s">
        <v>101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10"/>
    </row>
    <row r="29" spans="1:20" s="1" customFormat="1" ht="44.25" customHeight="1" x14ac:dyDescent="0.2">
      <c r="A29" s="65" t="s">
        <v>5</v>
      </c>
      <c r="B29" s="66">
        <v>103324</v>
      </c>
      <c r="C29" s="189" t="s">
        <v>214</v>
      </c>
      <c r="D29" s="190"/>
      <c r="E29" s="190"/>
      <c r="F29" s="191"/>
      <c r="G29" s="59">
        <v>284.8</v>
      </c>
      <c r="H29" s="60" t="s">
        <v>1</v>
      </c>
      <c r="I29" s="61"/>
      <c r="J29" s="61"/>
      <c r="K29" s="61"/>
      <c r="L29" s="77"/>
      <c r="M29" s="61"/>
      <c r="N29" s="67">
        <v>50.96</v>
      </c>
      <c r="O29" s="67">
        <v>22.41</v>
      </c>
      <c r="P29" s="67">
        <f>N29+O29</f>
        <v>73.37</v>
      </c>
      <c r="Q29" s="74">
        <v>0.22470000000000001</v>
      </c>
      <c r="R29" s="67">
        <f>ROUND(P29*G29,2)*1.2247</f>
        <v>25591.061765999995</v>
      </c>
    </row>
    <row r="30" spans="1:20" ht="12.75" customHeight="1" x14ac:dyDescent="0.2">
      <c r="A30" s="218" t="s">
        <v>85</v>
      </c>
      <c r="B30" s="219"/>
      <c r="C30" s="219"/>
      <c r="D30" s="219"/>
      <c r="E30" s="219"/>
      <c r="F30" s="219"/>
      <c r="G30" s="219"/>
      <c r="H30" s="220"/>
      <c r="I30" s="80">
        <f>SUM(I29)</f>
        <v>0</v>
      </c>
      <c r="J30" s="80">
        <f>SUM(J29)</f>
        <v>0</v>
      </c>
      <c r="K30" s="80">
        <f>SUM(K29)</f>
        <v>0</v>
      </c>
      <c r="L30" s="80"/>
      <c r="M30" s="80">
        <f>SUM(M29)</f>
        <v>0</v>
      </c>
      <c r="N30" s="79">
        <f>SUM(N29)</f>
        <v>50.96</v>
      </c>
      <c r="O30" s="79">
        <f>SUM(O29)</f>
        <v>22.41</v>
      </c>
      <c r="P30" s="79">
        <f>SUM(P29)</f>
        <v>73.37</v>
      </c>
      <c r="Q30" s="79"/>
      <c r="R30" s="79">
        <f>SUM(R29)</f>
        <v>25591.061765999995</v>
      </c>
    </row>
    <row r="31" spans="1:20" s="1" customFormat="1" x14ac:dyDescent="0.2">
      <c r="A31" s="96">
        <v>4</v>
      </c>
      <c r="B31" s="209" t="s">
        <v>101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10"/>
    </row>
    <row r="32" spans="1:20" s="1" customFormat="1" ht="55.5" customHeight="1" x14ac:dyDescent="0.2">
      <c r="A32" s="65" t="s">
        <v>6</v>
      </c>
      <c r="B32" s="66">
        <v>87878</v>
      </c>
      <c r="C32" s="189" t="s">
        <v>102</v>
      </c>
      <c r="D32" s="190"/>
      <c r="E32" s="190"/>
      <c r="F32" s="191"/>
      <c r="G32" s="59">
        <v>556.20000000000005</v>
      </c>
      <c r="H32" s="60" t="s">
        <v>1</v>
      </c>
      <c r="I32" s="61"/>
      <c r="J32" s="61"/>
      <c r="K32" s="61"/>
      <c r="L32" s="74"/>
      <c r="M32" s="61"/>
      <c r="N32" s="67">
        <v>2.11</v>
      </c>
      <c r="O32" s="67">
        <v>2.04</v>
      </c>
      <c r="P32" s="67">
        <f>N32+O32</f>
        <v>4.1500000000000004</v>
      </c>
      <c r="Q32" s="74">
        <v>0.22470000000000001</v>
      </c>
      <c r="R32" s="67">
        <f>ROUND(P32*G32,2)*1.2247</f>
        <v>2826.8892809999998</v>
      </c>
    </row>
    <row r="33" spans="1:20" s="1" customFormat="1" ht="99.75" customHeight="1" x14ac:dyDescent="0.2">
      <c r="A33" s="65" t="s">
        <v>26</v>
      </c>
      <c r="B33" s="66">
        <v>87535</v>
      </c>
      <c r="C33" s="189" t="s">
        <v>293</v>
      </c>
      <c r="D33" s="190"/>
      <c r="E33" s="190"/>
      <c r="F33" s="191"/>
      <c r="G33" s="59">
        <v>556.20000000000005</v>
      </c>
      <c r="H33" s="60" t="s">
        <v>1</v>
      </c>
      <c r="I33" s="61"/>
      <c r="J33" s="61"/>
      <c r="K33" s="61"/>
      <c r="L33" s="74"/>
      <c r="M33" s="61"/>
      <c r="N33" s="67">
        <v>16.13</v>
      </c>
      <c r="O33" s="67">
        <v>10.53</v>
      </c>
      <c r="P33" s="67">
        <f t="shared" ref="P33:P34" si="4">N33+O33</f>
        <v>26.659999999999997</v>
      </c>
      <c r="Q33" s="74">
        <v>0.22470000000000001</v>
      </c>
      <c r="R33" s="67">
        <f t="shared" ref="R33:R34" si="5">ROUND(P33*G33,2)*1.2247</f>
        <v>18160.206762999998</v>
      </c>
    </row>
    <row r="34" spans="1:20" s="1" customFormat="1" ht="78.75" customHeight="1" x14ac:dyDescent="0.2">
      <c r="A34" s="65" t="s">
        <v>30</v>
      </c>
      <c r="B34" s="66">
        <v>93393</v>
      </c>
      <c r="C34" s="189" t="s">
        <v>103</v>
      </c>
      <c r="D34" s="190"/>
      <c r="E34" s="190"/>
      <c r="F34" s="191"/>
      <c r="G34" s="59">
        <v>68.2</v>
      </c>
      <c r="H34" s="60" t="s">
        <v>1</v>
      </c>
      <c r="I34" s="61"/>
      <c r="J34" s="61"/>
      <c r="K34" s="61"/>
      <c r="L34" s="74"/>
      <c r="M34" s="61"/>
      <c r="N34" s="67">
        <v>30.45</v>
      </c>
      <c r="O34" s="67">
        <v>12.8</v>
      </c>
      <c r="P34" s="67">
        <f t="shared" si="4"/>
        <v>43.25</v>
      </c>
      <c r="Q34" s="74">
        <v>0.22470000000000001</v>
      </c>
      <c r="R34" s="67">
        <f t="shared" si="5"/>
        <v>3612.4363549999998</v>
      </c>
    </row>
    <row r="35" spans="1:20" ht="12.75" customHeight="1" x14ac:dyDescent="0.2">
      <c r="A35" s="218" t="s">
        <v>86</v>
      </c>
      <c r="B35" s="219"/>
      <c r="C35" s="219"/>
      <c r="D35" s="219"/>
      <c r="E35" s="219"/>
      <c r="F35" s="219"/>
      <c r="G35" s="219"/>
      <c r="H35" s="220"/>
      <c r="I35" s="80">
        <f>SUM(I32:I34)</f>
        <v>0</v>
      </c>
      <c r="J35" s="80">
        <f>SUM(J32:J34)</f>
        <v>0</v>
      </c>
      <c r="K35" s="80">
        <f>SUM(K32:K34)</f>
        <v>0</v>
      </c>
      <c r="L35" s="80"/>
      <c r="M35" s="80">
        <f>SUM(M32:M34)</f>
        <v>0</v>
      </c>
      <c r="N35" s="79">
        <f>SUM(N32:N34)</f>
        <v>48.69</v>
      </c>
      <c r="O35" s="79">
        <f>SUM(O32:O34)</f>
        <v>25.37</v>
      </c>
      <c r="P35" s="79">
        <f>SUM(P32:P34)</f>
        <v>74.06</v>
      </c>
      <c r="Q35" s="79"/>
      <c r="R35" s="79">
        <f>SUM(R32:R34)</f>
        <v>24599.532398999996</v>
      </c>
    </row>
    <row r="36" spans="1:20" s="1" customFormat="1" x14ac:dyDescent="0.2">
      <c r="A36" s="68">
        <v>5</v>
      </c>
      <c r="B36" s="211" t="s">
        <v>104</v>
      </c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2"/>
    </row>
    <row r="37" spans="1:20" s="1" customFormat="1" ht="68.25" customHeight="1" x14ac:dyDescent="0.2">
      <c r="A37" s="65" t="s">
        <v>7</v>
      </c>
      <c r="B37" s="66">
        <v>94207</v>
      </c>
      <c r="C37" s="189" t="s">
        <v>213</v>
      </c>
      <c r="D37" s="190"/>
      <c r="E37" s="190"/>
      <c r="F37" s="191"/>
      <c r="G37" s="59">
        <v>112.2</v>
      </c>
      <c r="H37" s="60" t="s">
        <v>1</v>
      </c>
      <c r="I37" s="61"/>
      <c r="J37" s="61"/>
      <c r="K37" s="61"/>
      <c r="L37" s="74"/>
      <c r="M37" s="61"/>
      <c r="N37" s="67">
        <v>40.39</v>
      </c>
      <c r="O37" s="67">
        <v>4.33</v>
      </c>
      <c r="P37" s="67">
        <f>N37+O37</f>
        <v>44.72</v>
      </c>
      <c r="Q37" s="74">
        <v>0.22470000000000001</v>
      </c>
      <c r="R37" s="67">
        <f>ROUND(P37*G37,2)*1.2247</f>
        <v>6145.0302259999999</v>
      </c>
    </row>
    <row r="38" spans="1:20" s="1" customFormat="1" ht="41.25" customHeight="1" x14ac:dyDescent="0.2">
      <c r="A38" s="65" t="s">
        <v>8</v>
      </c>
      <c r="B38" s="66">
        <v>96111</v>
      </c>
      <c r="C38" s="189" t="s">
        <v>105</v>
      </c>
      <c r="D38" s="190"/>
      <c r="E38" s="190"/>
      <c r="F38" s="191"/>
      <c r="G38" s="59">
        <v>44.4</v>
      </c>
      <c r="H38" s="60" t="s">
        <v>1</v>
      </c>
      <c r="I38" s="61"/>
      <c r="J38" s="61"/>
      <c r="K38" s="61"/>
      <c r="L38" s="74"/>
      <c r="M38" s="61"/>
      <c r="N38" s="67">
        <v>68.83</v>
      </c>
      <c r="O38" s="67">
        <v>10.3</v>
      </c>
      <c r="P38" s="67">
        <f t="shared" ref="P38:P39" si="6">N38+O38</f>
        <v>79.13</v>
      </c>
      <c r="Q38" s="74">
        <v>0.22470000000000001</v>
      </c>
      <c r="R38" s="67">
        <f t="shared" ref="R38:R39" si="7">ROUND(P38*G38,2)*1.2247</f>
        <v>4302.8242389999996</v>
      </c>
    </row>
    <row r="39" spans="1:20" s="1" customFormat="1" ht="27.75" customHeight="1" x14ac:dyDescent="0.2">
      <c r="A39" s="65" t="s">
        <v>35</v>
      </c>
      <c r="B39" s="66">
        <v>96121</v>
      </c>
      <c r="C39" s="189" t="s">
        <v>106</v>
      </c>
      <c r="D39" s="190"/>
      <c r="E39" s="190"/>
      <c r="F39" s="191"/>
      <c r="G39" s="59">
        <v>124.4</v>
      </c>
      <c r="H39" s="60" t="s">
        <v>21</v>
      </c>
      <c r="I39" s="61"/>
      <c r="J39" s="61"/>
      <c r="K39" s="61"/>
      <c r="L39" s="74"/>
      <c r="M39" s="61"/>
      <c r="N39" s="67">
        <v>10.5</v>
      </c>
      <c r="O39" s="67">
        <v>2.67</v>
      </c>
      <c r="P39" s="67">
        <f t="shared" si="6"/>
        <v>13.17</v>
      </c>
      <c r="Q39" s="74">
        <v>0.22470000000000001</v>
      </c>
      <c r="R39" s="67">
        <f t="shared" si="7"/>
        <v>2006.4872449999998</v>
      </c>
    </row>
    <row r="40" spans="1:20" x14ac:dyDescent="0.2">
      <c r="A40" s="202" t="s">
        <v>87</v>
      </c>
      <c r="B40" s="203"/>
      <c r="C40" s="203"/>
      <c r="D40" s="203"/>
      <c r="E40" s="203"/>
      <c r="F40" s="203"/>
      <c r="G40" s="203"/>
      <c r="H40" s="204"/>
      <c r="I40" s="82">
        <f>SUM(I37:I39)</f>
        <v>0</v>
      </c>
      <c r="J40" s="83">
        <f>SUM(J37:J39)</f>
        <v>0</v>
      </c>
      <c r="K40" s="82">
        <f>SUM(K37:K39)</f>
        <v>0</v>
      </c>
      <c r="L40" s="81"/>
      <c r="M40" s="83">
        <f>SUM(M37:M39)</f>
        <v>0</v>
      </c>
      <c r="N40" s="69">
        <f>SUM(N37:N39)</f>
        <v>119.72</v>
      </c>
      <c r="O40" s="69">
        <f>SUM(O37:O39)</f>
        <v>17.3</v>
      </c>
      <c r="P40" s="69">
        <f>SUM(P37:P39)</f>
        <v>137.01999999999998</v>
      </c>
      <c r="Q40" s="69"/>
      <c r="R40" s="69">
        <f>SUM(R37:R39)</f>
        <v>12454.341710000001</v>
      </c>
    </row>
    <row r="41" spans="1:20" s="1" customFormat="1" x14ac:dyDescent="0.2">
      <c r="A41" s="68">
        <v>6</v>
      </c>
      <c r="B41" s="211" t="s">
        <v>107</v>
      </c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2"/>
    </row>
    <row r="42" spans="1:20" s="1" customFormat="1" ht="85.5" customHeight="1" x14ac:dyDescent="0.2">
      <c r="A42" s="65" t="s">
        <v>9</v>
      </c>
      <c r="B42" s="66" t="s">
        <v>296</v>
      </c>
      <c r="C42" s="189" t="s">
        <v>300</v>
      </c>
      <c r="D42" s="190"/>
      <c r="E42" s="190"/>
      <c r="F42" s="191"/>
      <c r="G42" s="59">
        <v>5.6</v>
      </c>
      <c r="H42" s="60" t="s">
        <v>1</v>
      </c>
      <c r="I42" s="61"/>
      <c r="J42" s="61"/>
      <c r="K42" s="61"/>
      <c r="L42" s="74"/>
      <c r="M42" s="61"/>
      <c r="N42" s="67">
        <f>'CP-SEM DESONERAÇÃO'!I131</f>
        <v>462.29619000000002</v>
      </c>
      <c r="O42" s="67">
        <f>'CP-SEM DESONERAÇÃO'!J131</f>
        <v>6.4420000000000002</v>
      </c>
      <c r="P42" s="67">
        <f>N42+O42</f>
        <v>468.73819000000003</v>
      </c>
      <c r="Q42" s="74">
        <v>0.22470000000000001</v>
      </c>
      <c r="R42" s="67">
        <f>ROUND(P42*G42,2)*1.2247</f>
        <v>3214.7517709999997</v>
      </c>
      <c r="T42" s="91"/>
    </row>
    <row r="43" spans="1:20" s="1" customFormat="1" ht="37.5" customHeight="1" x14ac:dyDescent="0.2">
      <c r="A43" s="65" t="s">
        <v>10</v>
      </c>
      <c r="B43" s="66" t="s">
        <v>173</v>
      </c>
      <c r="C43" s="189" t="s">
        <v>215</v>
      </c>
      <c r="D43" s="190"/>
      <c r="E43" s="190"/>
      <c r="F43" s="191"/>
      <c r="G43" s="59">
        <v>29.4</v>
      </c>
      <c r="H43" s="60" t="s">
        <v>1</v>
      </c>
      <c r="I43" s="61"/>
      <c r="J43" s="61"/>
      <c r="K43" s="61"/>
      <c r="L43" s="74"/>
      <c r="M43" s="61"/>
      <c r="N43" s="67">
        <v>275.85000000000002</v>
      </c>
      <c r="O43" s="67">
        <v>14.73</v>
      </c>
      <c r="P43" s="67">
        <f t="shared" ref="P43" si="8">N43+O43</f>
        <v>290.58000000000004</v>
      </c>
      <c r="Q43" s="74">
        <v>0.22470000000000001</v>
      </c>
      <c r="R43" s="67">
        <f t="shared" ref="R43" si="9">ROUND(P43*G43,2)*1.2247</f>
        <v>10462.673334999998</v>
      </c>
    </row>
    <row r="44" spans="1:20" x14ac:dyDescent="0.2">
      <c r="A44" s="202" t="s">
        <v>88</v>
      </c>
      <c r="B44" s="203"/>
      <c r="C44" s="203"/>
      <c r="D44" s="203"/>
      <c r="E44" s="203"/>
      <c r="F44" s="203"/>
      <c r="G44" s="203"/>
      <c r="H44" s="204"/>
      <c r="I44" s="82">
        <f>SUM(I42:I43)</f>
        <v>0</v>
      </c>
      <c r="J44" s="83">
        <f>SUM(J42:J43)</f>
        <v>0</v>
      </c>
      <c r="K44" s="83">
        <f>SUM(K42:K43)</f>
        <v>0</v>
      </c>
      <c r="L44" s="81"/>
      <c r="M44" s="83">
        <f>SUM(M42:M43)</f>
        <v>0</v>
      </c>
      <c r="N44" s="69">
        <f>SUM(N42:N43)</f>
        <v>738.14619000000005</v>
      </c>
      <c r="O44" s="69">
        <f>SUM(O42:O43)</f>
        <v>21.172000000000001</v>
      </c>
      <c r="P44" s="69">
        <f>SUM(P42:P43)</f>
        <v>759.31819000000007</v>
      </c>
      <c r="Q44" s="69"/>
      <c r="R44" s="69">
        <f>SUM(R42:R43)</f>
        <v>13677.425105999997</v>
      </c>
    </row>
    <row r="45" spans="1:20" x14ac:dyDescent="0.2">
      <c r="A45" s="68">
        <v>7</v>
      </c>
      <c r="B45" s="211" t="s">
        <v>108</v>
      </c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2"/>
    </row>
    <row r="46" spans="1:20" s="1" customFormat="1" ht="41.25" customHeight="1" x14ac:dyDescent="0.2">
      <c r="A46" s="65" t="s">
        <v>11</v>
      </c>
      <c r="B46" s="66">
        <v>96622</v>
      </c>
      <c r="C46" s="189" t="s">
        <v>110</v>
      </c>
      <c r="D46" s="190"/>
      <c r="E46" s="190"/>
      <c r="F46" s="191"/>
      <c r="G46" s="59">
        <v>9.8000000000000007</v>
      </c>
      <c r="H46" s="60" t="s">
        <v>4</v>
      </c>
      <c r="I46" s="61"/>
      <c r="J46" s="61"/>
      <c r="K46" s="61"/>
      <c r="L46" s="74"/>
      <c r="M46" s="84"/>
      <c r="N46" s="67">
        <v>78.260000000000005</v>
      </c>
      <c r="O46" s="67">
        <v>27.31</v>
      </c>
      <c r="P46" s="67">
        <f>N46+O46</f>
        <v>105.57000000000001</v>
      </c>
      <c r="Q46" s="74">
        <v>0.22470000000000001</v>
      </c>
      <c r="R46" s="67">
        <f>ROUND(P46*G46,2)*1.2247</f>
        <v>1267.0623729999998</v>
      </c>
    </row>
    <row r="47" spans="1:20" s="1" customFormat="1" ht="55.5" customHeight="1" x14ac:dyDescent="0.2">
      <c r="A47" s="65" t="s">
        <v>24</v>
      </c>
      <c r="B47" s="66">
        <v>87246</v>
      </c>
      <c r="C47" s="189" t="s">
        <v>111</v>
      </c>
      <c r="D47" s="190"/>
      <c r="E47" s="190"/>
      <c r="F47" s="191"/>
      <c r="G47" s="59">
        <v>44</v>
      </c>
      <c r="H47" s="60" t="s">
        <v>1</v>
      </c>
      <c r="I47" s="61"/>
      <c r="J47" s="61"/>
      <c r="K47" s="61"/>
      <c r="L47" s="74"/>
      <c r="M47" s="84"/>
      <c r="N47" s="67">
        <v>39.130000000000003</v>
      </c>
      <c r="O47" s="67">
        <v>15.04</v>
      </c>
      <c r="P47" s="67">
        <f t="shared" ref="P47:P49" si="10">N47+O47</f>
        <v>54.17</v>
      </c>
      <c r="Q47" s="74">
        <v>0.22470000000000001</v>
      </c>
      <c r="R47" s="67">
        <f t="shared" ref="R47:R49" si="11">ROUND(P47*G47,2)*1.2247</f>
        <v>2919.0479559999999</v>
      </c>
    </row>
    <row r="48" spans="1:20" ht="40.5" customHeight="1" x14ac:dyDescent="0.2">
      <c r="A48" s="65" t="s">
        <v>25</v>
      </c>
      <c r="B48" s="66">
        <v>95241</v>
      </c>
      <c r="C48" s="189" t="s">
        <v>114</v>
      </c>
      <c r="D48" s="190"/>
      <c r="E48" s="190"/>
      <c r="F48" s="191"/>
      <c r="G48" s="59">
        <v>44</v>
      </c>
      <c r="H48" s="60" t="s">
        <v>1</v>
      </c>
      <c r="I48" s="61"/>
      <c r="J48" s="61"/>
      <c r="K48" s="61"/>
      <c r="L48" s="74"/>
      <c r="M48" s="84"/>
      <c r="N48" s="67">
        <v>16.98</v>
      </c>
      <c r="O48" s="67">
        <v>8.98</v>
      </c>
      <c r="P48" s="67">
        <f t="shared" si="10"/>
        <v>25.96</v>
      </c>
      <c r="Q48" s="74">
        <v>0.22470000000000001</v>
      </c>
      <c r="R48" s="67">
        <f t="shared" si="11"/>
        <v>1398.9013279999999</v>
      </c>
    </row>
    <row r="49" spans="1:18" ht="43.5" customHeight="1" x14ac:dyDescent="0.2">
      <c r="A49" s="65" t="s">
        <v>39</v>
      </c>
      <c r="B49" s="66">
        <v>95241</v>
      </c>
      <c r="C49" s="189" t="s">
        <v>115</v>
      </c>
      <c r="D49" s="190"/>
      <c r="E49" s="190"/>
      <c r="F49" s="191"/>
      <c r="G49" s="59">
        <v>132.4</v>
      </c>
      <c r="H49" s="60" t="s">
        <v>1</v>
      </c>
      <c r="I49" s="61"/>
      <c r="J49" s="61"/>
      <c r="K49" s="61"/>
      <c r="L49" s="74"/>
      <c r="M49" s="84"/>
      <c r="N49" s="67">
        <v>16.98</v>
      </c>
      <c r="O49" s="67">
        <v>8.98</v>
      </c>
      <c r="P49" s="67">
        <f t="shared" si="10"/>
        <v>25.96</v>
      </c>
      <c r="Q49" s="74">
        <v>0.22470000000000001</v>
      </c>
      <c r="R49" s="67">
        <f t="shared" si="11"/>
        <v>4209.4163699999999</v>
      </c>
    </row>
    <row r="50" spans="1:18" x14ac:dyDescent="0.2">
      <c r="A50" s="202" t="s">
        <v>109</v>
      </c>
      <c r="B50" s="203"/>
      <c r="C50" s="203"/>
      <c r="D50" s="203"/>
      <c r="E50" s="203"/>
      <c r="F50" s="203"/>
      <c r="G50" s="203"/>
      <c r="H50" s="204"/>
      <c r="I50" s="83">
        <f>SUM(I46:I49)</f>
        <v>0</v>
      </c>
      <c r="J50" s="83">
        <f>SUM(J46:J49)</f>
        <v>0</v>
      </c>
      <c r="K50" s="82">
        <f>SUM(K46:K49)</f>
        <v>0</v>
      </c>
      <c r="L50" s="81"/>
      <c r="M50" s="82">
        <f>SUM(M46:M49)</f>
        <v>0</v>
      </c>
      <c r="N50" s="69">
        <f>SUM(N46:N49)</f>
        <v>151.35</v>
      </c>
      <c r="O50" s="69">
        <f>SUM(O46:O49)</f>
        <v>60.31</v>
      </c>
      <c r="P50" s="69">
        <f>SUM(P46:P49)</f>
        <v>211.66000000000003</v>
      </c>
      <c r="Q50" s="69"/>
      <c r="R50" s="69">
        <f>SUM(R46:R49)</f>
        <v>9794.4280269999981</v>
      </c>
    </row>
    <row r="51" spans="1:18" x14ac:dyDescent="0.2">
      <c r="A51" s="96">
        <v>8</v>
      </c>
      <c r="B51" s="209" t="s">
        <v>112</v>
      </c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10"/>
    </row>
    <row r="52" spans="1:18" ht="42" customHeight="1" x14ac:dyDescent="0.2">
      <c r="A52" s="65" t="s">
        <v>13</v>
      </c>
      <c r="B52" s="66">
        <v>88489</v>
      </c>
      <c r="C52" s="189" t="s">
        <v>116</v>
      </c>
      <c r="D52" s="190"/>
      <c r="E52" s="190"/>
      <c r="F52" s="191"/>
      <c r="G52" s="59">
        <v>201</v>
      </c>
      <c r="H52" s="60" t="s">
        <v>1</v>
      </c>
      <c r="I52" s="61"/>
      <c r="J52" s="61"/>
      <c r="K52" s="61"/>
      <c r="L52" s="74"/>
      <c r="M52" s="84"/>
      <c r="N52" s="67">
        <v>10.34</v>
      </c>
      <c r="O52" s="67">
        <v>4.29</v>
      </c>
      <c r="P52" s="67">
        <f>N52+O52</f>
        <v>14.629999999999999</v>
      </c>
      <c r="Q52" s="74">
        <v>0.22470000000000001</v>
      </c>
      <c r="R52" s="67">
        <f>ROUND(P52*G52,2)*1.2247</f>
        <v>3601.389561</v>
      </c>
    </row>
    <row r="53" spans="1:18" s="1" customFormat="1" ht="44.25" customHeight="1" x14ac:dyDescent="0.2">
      <c r="A53" s="65" t="s">
        <v>37</v>
      </c>
      <c r="B53" s="66">
        <v>88489</v>
      </c>
      <c r="C53" s="189" t="s">
        <v>117</v>
      </c>
      <c r="D53" s="190"/>
      <c r="E53" s="190"/>
      <c r="F53" s="191"/>
      <c r="G53" s="59">
        <v>298</v>
      </c>
      <c r="H53" s="60" t="s">
        <v>1</v>
      </c>
      <c r="I53" s="61"/>
      <c r="J53" s="61"/>
      <c r="K53" s="61"/>
      <c r="L53" s="74"/>
      <c r="M53" s="84"/>
      <c r="N53" s="67">
        <v>10.34</v>
      </c>
      <c r="O53" s="67">
        <v>4.29</v>
      </c>
      <c r="P53" s="67">
        <f t="shared" ref="P53:P54" si="12">N53+O53</f>
        <v>14.629999999999999</v>
      </c>
      <c r="Q53" s="74">
        <v>0.22470000000000001</v>
      </c>
      <c r="R53" s="67">
        <f t="shared" ref="R53:R54" si="13">ROUND(P53*G53,2)*1.2247</f>
        <v>5339.3735779999997</v>
      </c>
    </row>
    <row r="54" spans="1:18" s="1" customFormat="1" ht="64.5" customHeight="1" x14ac:dyDescent="0.2">
      <c r="A54" s="65" t="s">
        <v>38</v>
      </c>
      <c r="B54" s="66">
        <v>100745</v>
      </c>
      <c r="C54" s="189" t="s">
        <v>292</v>
      </c>
      <c r="D54" s="190"/>
      <c r="E54" s="190"/>
      <c r="F54" s="191"/>
      <c r="G54" s="59">
        <v>70</v>
      </c>
      <c r="H54" s="60" t="s">
        <v>1</v>
      </c>
      <c r="I54" s="61"/>
      <c r="J54" s="61"/>
      <c r="K54" s="61"/>
      <c r="L54" s="74"/>
      <c r="M54" s="84"/>
      <c r="N54" s="67">
        <v>11.49</v>
      </c>
      <c r="O54" s="67">
        <v>9.3800000000000008</v>
      </c>
      <c r="P54" s="67">
        <f t="shared" si="12"/>
        <v>20.87</v>
      </c>
      <c r="Q54" s="74">
        <v>0.22470000000000001</v>
      </c>
      <c r="R54" s="67">
        <f t="shared" si="13"/>
        <v>1789.1642299999999</v>
      </c>
    </row>
    <row r="55" spans="1:18" x14ac:dyDescent="0.2">
      <c r="A55" s="202" t="s">
        <v>113</v>
      </c>
      <c r="B55" s="203"/>
      <c r="C55" s="203"/>
      <c r="D55" s="203"/>
      <c r="E55" s="203"/>
      <c r="F55" s="203"/>
      <c r="G55" s="203"/>
      <c r="H55" s="204"/>
      <c r="I55" s="83">
        <f>SUM(I52:I54)</f>
        <v>0</v>
      </c>
      <c r="J55" s="83">
        <f>SUM(J52:J54)</f>
        <v>0</v>
      </c>
      <c r="K55" s="83">
        <f>SUM(K52:K54)</f>
        <v>0</v>
      </c>
      <c r="L55" s="81"/>
      <c r="M55" s="82">
        <f>SUM(M52:M54)</f>
        <v>0</v>
      </c>
      <c r="N55" s="69">
        <f>SUM(N52:N54)</f>
        <v>32.17</v>
      </c>
      <c r="O55" s="69">
        <f>SUM(O52:O54)</f>
        <v>17.96</v>
      </c>
      <c r="P55" s="69">
        <f>SUM(P52:P54)</f>
        <v>50.129999999999995</v>
      </c>
      <c r="Q55" s="69"/>
      <c r="R55" s="69">
        <f>SUM(R52:R54)</f>
        <v>10729.927368999999</v>
      </c>
    </row>
    <row r="56" spans="1:18" s="1" customFormat="1" x14ac:dyDescent="0.2">
      <c r="A56" s="68">
        <v>9</v>
      </c>
      <c r="B56" s="211" t="s">
        <v>118</v>
      </c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2"/>
    </row>
    <row r="57" spans="1:18" s="1" customFormat="1" ht="61.5" customHeight="1" x14ac:dyDescent="0.2">
      <c r="A57" s="65" t="s">
        <v>185</v>
      </c>
      <c r="B57" s="66">
        <v>101877</v>
      </c>
      <c r="C57" s="189" t="s">
        <v>120</v>
      </c>
      <c r="D57" s="190"/>
      <c r="E57" s="190"/>
      <c r="F57" s="191"/>
      <c r="G57" s="59">
        <v>20</v>
      </c>
      <c r="H57" s="60" t="s">
        <v>119</v>
      </c>
      <c r="I57" s="61"/>
      <c r="J57" s="61"/>
      <c r="K57" s="61"/>
      <c r="L57" s="74"/>
      <c r="M57" s="84"/>
      <c r="N57" s="67">
        <v>40.42</v>
      </c>
      <c r="O57" s="67">
        <v>10.38</v>
      </c>
      <c r="P57" s="67">
        <f>N57+O57</f>
        <v>50.800000000000004</v>
      </c>
      <c r="Q57" s="74">
        <v>0.22470000000000001</v>
      </c>
      <c r="R57" s="67">
        <f>ROUND(P57*G57,2)*1.2247</f>
        <v>1244.2951999999998</v>
      </c>
    </row>
    <row r="58" spans="1:18" s="1" customFormat="1" ht="34.5" customHeight="1" x14ac:dyDescent="0.2">
      <c r="A58" s="65" t="s">
        <v>186</v>
      </c>
      <c r="B58" s="66">
        <v>91926</v>
      </c>
      <c r="C58" s="189" t="s">
        <v>121</v>
      </c>
      <c r="D58" s="190"/>
      <c r="E58" s="190"/>
      <c r="F58" s="191"/>
      <c r="G58" s="59">
        <v>320</v>
      </c>
      <c r="H58" s="60" t="s">
        <v>21</v>
      </c>
      <c r="I58" s="61"/>
      <c r="J58" s="61"/>
      <c r="K58" s="61"/>
      <c r="L58" s="74"/>
      <c r="M58" s="84"/>
      <c r="N58" s="67">
        <v>3.18</v>
      </c>
      <c r="O58" s="67">
        <v>1</v>
      </c>
      <c r="P58" s="67">
        <f t="shared" ref="P58:P66" si="14">N58+O58</f>
        <v>4.18</v>
      </c>
      <c r="Q58" s="74">
        <v>0.22470000000000001</v>
      </c>
      <c r="R58" s="67">
        <f t="shared" ref="R58:R66" si="15">ROUND(P58*G58,2)*1.2247</f>
        <v>1638.1587199999997</v>
      </c>
    </row>
    <row r="59" spans="1:18" s="1" customFormat="1" ht="37.5" customHeight="1" x14ac:dyDescent="0.2">
      <c r="A59" s="65" t="s">
        <v>187</v>
      </c>
      <c r="B59" s="66">
        <v>92023</v>
      </c>
      <c r="C59" s="189" t="s">
        <v>122</v>
      </c>
      <c r="D59" s="190"/>
      <c r="E59" s="190"/>
      <c r="F59" s="191"/>
      <c r="G59" s="59">
        <v>20</v>
      </c>
      <c r="H59" s="60" t="s">
        <v>23</v>
      </c>
      <c r="I59" s="61"/>
      <c r="J59" s="61"/>
      <c r="K59" s="61"/>
      <c r="L59" s="74"/>
      <c r="M59" s="84"/>
      <c r="N59" s="67">
        <v>25.7</v>
      </c>
      <c r="O59" s="67">
        <v>18.25</v>
      </c>
      <c r="P59" s="67">
        <f t="shared" si="14"/>
        <v>43.95</v>
      </c>
      <c r="Q59" s="74">
        <v>0.22470000000000001</v>
      </c>
      <c r="R59" s="67">
        <f t="shared" si="15"/>
        <v>1076.5112999999999</v>
      </c>
    </row>
    <row r="60" spans="1:18" s="1" customFormat="1" ht="37.5" customHeight="1" x14ac:dyDescent="0.2">
      <c r="A60" s="65" t="s">
        <v>188</v>
      </c>
      <c r="B60" s="66">
        <v>91993</v>
      </c>
      <c r="C60" s="189" t="s">
        <v>123</v>
      </c>
      <c r="D60" s="190"/>
      <c r="E60" s="190"/>
      <c r="F60" s="191"/>
      <c r="G60" s="59">
        <v>20</v>
      </c>
      <c r="H60" s="60" t="s">
        <v>23</v>
      </c>
      <c r="I60" s="61"/>
      <c r="J60" s="61"/>
      <c r="K60" s="61"/>
      <c r="L60" s="74"/>
      <c r="M60" s="84"/>
      <c r="N60" s="67">
        <v>20.93</v>
      </c>
      <c r="O60" s="67">
        <v>19.05</v>
      </c>
      <c r="P60" s="67">
        <f t="shared" si="14"/>
        <v>39.980000000000004</v>
      </c>
      <c r="Q60" s="74">
        <v>0.22470000000000001</v>
      </c>
      <c r="R60" s="67">
        <f t="shared" si="15"/>
        <v>979.27011999999991</v>
      </c>
    </row>
    <row r="61" spans="1:18" s="1" customFormat="1" ht="30.75" customHeight="1" x14ac:dyDescent="0.2">
      <c r="A61" s="65" t="s">
        <v>189</v>
      </c>
      <c r="B61" s="66">
        <v>91932</v>
      </c>
      <c r="C61" s="189" t="s">
        <v>124</v>
      </c>
      <c r="D61" s="190"/>
      <c r="E61" s="190"/>
      <c r="F61" s="191"/>
      <c r="G61" s="59">
        <v>200</v>
      </c>
      <c r="H61" s="60" t="s">
        <v>21</v>
      </c>
      <c r="I61" s="61"/>
      <c r="J61" s="61"/>
      <c r="K61" s="61"/>
      <c r="L61" s="74"/>
      <c r="M61" s="84"/>
      <c r="N61" s="67">
        <v>13.03</v>
      </c>
      <c r="O61" s="67">
        <v>2.59</v>
      </c>
      <c r="P61" s="67">
        <f t="shared" si="14"/>
        <v>15.62</v>
      </c>
      <c r="Q61" s="74">
        <v>0.22470000000000001</v>
      </c>
      <c r="R61" s="67">
        <f t="shared" si="15"/>
        <v>3825.9627999999998</v>
      </c>
    </row>
    <row r="62" spans="1:18" s="1" customFormat="1" ht="29.25" customHeight="1" x14ac:dyDescent="0.2">
      <c r="A62" s="65" t="s">
        <v>190</v>
      </c>
      <c r="B62" s="66">
        <v>97610</v>
      </c>
      <c r="C62" s="189" t="s">
        <v>125</v>
      </c>
      <c r="D62" s="190"/>
      <c r="E62" s="190"/>
      <c r="F62" s="191"/>
      <c r="G62" s="59">
        <v>20</v>
      </c>
      <c r="H62" s="60" t="s">
        <v>23</v>
      </c>
      <c r="I62" s="61"/>
      <c r="J62" s="61"/>
      <c r="K62" s="61"/>
      <c r="L62" s="74"/>
      <c r="M62" s="84"/>
      <c r="N62" s="67">
        <v>13.38</v>
      </c>
      <c r="O62" s="67">
        <v>4.0999999999999996</v>
      </c>
      <c r="P62" s="67">
        <f t="shared" si="14"/>
        <v>17.48</v>
      </c>
      <c r="Q62" s="74">
        <v>0.22470000000000001</v>
      </c>
      <c r="R62" s="67">
        <f t="shared" si="15"/>
        <v>428.15512000000001</v>
      </c>
    </row>
    <row r="63" spans="1:18" s="1" customFormat="1" ht="31.5" customHeight="1" x14ac:dyDescent="0.2">
      <c r="A63" s="65" t="s">
        <v>191</v>
      </c>
      <c r="B63" s="66">
        <v>91834</v>
      </c>
      <c r="C63" s="189" t="s">
        <v>126</v>
      </c>
      <c r="D63" s="190"/>
      <c r="E63" s="190"/>
      <c r="F63" s="191"/>
      <c r="G63" s="59">
        <v>100</v>
      </c>
      <c r="H63" s="60" t="s">
        <v>21</v>
      </c>
      <c r="I63" s="61"/>
      <c r="J63" s="61"/>
      <c r="K63" s="61"/>
      <c r="L63" s="74"/>
      <c r="M63" s="84"/>
      <c r="N63" s="67">
        <v>5.12</v>
      </c>
      <c r="O63" s="67">
        <v>3.78</v>
      </c>
      <c r="P63" s="67">
        <f t="shared" si="14"/>
        <v>8.9</v>
      </c>
      <c r="Q63" s="74">
        <v>0.22470000000000001</v>
      </c>
      <c r="R63" s="67">
        <f t="shared" si="15"/>
        <v>1089.9829999999999</v>
      </c>
    </row>
    <row r="64" spans="1:18" s="1" customFormat="1" ht="35.25" customHeight="1" x14ac:dyDescent="0.2">
      <c r="A64" s="65" t="s">
        <v>192</v>
      </c>
      <c r="B64" s="66">
        <v>93653</v>
      </c>
      <c r="C64" s="189" t="s">
        <v>127</v>
      </c>
      <c r="D64" s="190"/>
      <c r="E64" s="190"/>
      <c r="F64" s="191"/>
      <c r="G64" s="59">
        <v>20</v>
      </c>
      <c r="H64" s="60" t="s">
        <v>15</v>
      </c>
      <c r="I64" s="61"/>
      <c r="J64" s="61"/>
      <c r="K64" s="61"/>
      <c r="L64" s="74"/>
      <c r="M64" s="84"/>
      <c r="N64" s="67">
        <v>10.15</v>
      </c>
      <c r="O64" s="67">
        <v>1.17</v>
      </c>
      <c r="P64" s="67">
        <f t="shared" si="14"/>
        <v>11.32</v>
      </c>
      <c r="Q64" s="74">
        <v>0.22470000000000001</v>
      </c>
      <c r="R64" s="67">
        <f t="shared" si="15"/>
        <v>277.27207999999996</v>
      </c>
    </row>
    <row r="65" spans="1:20" s="1" customFormat="1" ht="36" customHeight="1" x14ac:dyDescent="0.2">
      <c r="A65" s="65" t="s">
        <v>193</v>
      </c>
      <c r="B65" s="66">
        <v>93659</v>
      </c>
      <c r="C65" s="189" t="s">
        <v>128</v>
      </c>
      <c r="D65" s="190"/>
      <c r="E65" s="190"/>
      <c r="F65" s="191"/>
      <c r="G65" s="59">
        <v>20</v>
      </c>
      <c r="H65" s="60" t="s">
        <v>15</v>
      </c>
      <c r="I65" s="61"/>
      <c r="J65" s="61"/>
      <c r="K65" s="61"/>
      <c r="L65" s="74"/>
      <c r="M65" s="84"/>
      <c r="N65" s="67">
        <v>16.920000000000002</v>
      </c>
      <c r="O65" s="67">
        <v>6.39</v>
      </c>
      <c r="P65" s="67">
        <f t="shared" si="14"/>
        <v>23.310000000000002</v>
      </c>
      <c r="Q65" s="74">
        <v>0.22470000000000001</v>
      </c>
      <c r="R65" s="67">
        <f t="shared" si="15"/>
        <v>570.95513999999991</v>
      </c>
    </row>
    <row r="66" spans="1:20" ht="22.5" customHeight="1" x14ac:dyDescent="0.2">
      <c r="A66" s="65" t="s">
        <v>194</v>
      </c>
      <c r="B66" s="66">
        <v>96985</v>
      </c>
      <c r="C66" s="189" t="s">
        <v>129</v>
      </c>
      <c r="D66" s="190"/>
      <c r="E66" s="190"/>
      <c r="F66" s="191"/>
      <c r="G66" s="59">
        <v>20</v>
      </c>
      <c r="H66" s="60" t="s">
        <v>15</v>
      </c>
      <c r="I66" s="61"/>
      <c r="J66" s="61"/>
      <c r="K66" s="61"/>
      <c r="L66" s="74"/>
      <c r="M66" s="84"/>
      <c r="N66" s="67">
        <v>92.34</v>
      </c>
      <c r="O66" s="67">
        <v>8.5399999999999991</v>
      </c>
      <c r="P66" s="67">
        <f t="shared" si="14"/>
        <v>100.88</v>
      </c>
      <c r="Q66" s="74">
        <v>0.22470000000000001</v>
      </c>
      <c r="R66" s="67">
        <f t="shared" si="15"/>
        <v>2470.9547199999997</v>
      </c>
    </row>
    <row r="67" spans="1:20" x14ac:dyDescent="0.2">
      <c r="A67" s="205" t="s">
        <v>130</v>
      </c>
      <c r="B67" s="206"/>
      <c r="C67" s="206"/>
      <c r="D67" s="206"/>
      <c r="E67" s="206"/>
      <c r="F67" s="206"/>
      <c r="G67" s="206"/>
      <c r="H67" s="207"/>
      <c r="I67" s="87">
        <f>SUM(I57:I66)</f>
        <v>0</v>
      </c>
      <c r="J67" s="87">
        <f>SUM(J57:J66)</f>
        <v>0</v>
      </c>
      <c r="K67" s="87">
        <f>SUM(K57:K66)</f>
        <v>0</v>
      </c>
      <c r="L67" s="85"/>
      <c r="M67" s="86">
        <f>SUM(M57:M66)</f>
        <v>0</v>
      </c>
      <c r="N67" s="32">
        <f>SUM(N57:N66)</f>
        <v>241.17</v>
      </c>
      <c r="O67" s="32">
        <f>SUM(O57:O66)</f>
        <v>75.25</v>
      </c>
      <c r="P67" s="32">
        <f>SUM(P57:P66)</f>
        <v>316.42</v>
      </c>
      <c r="Q67" s="32"/>
      <c r="R67" s="32">
        <f>SUM(R57:R66)</f>
        <v>13601.518199999999</v>
      </c>
    </row>
    <row r="68" spans="1:20" x14ac:dyDescent="0.2">
      <c r="A68" s="31">
        <v>10</v>
      </c>
      <c r="B68" s="211" t="s">
        <v>132</v>
      </c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2"/>
    </row>
    <row r="69" spans="1:20" x14ac:dyDescent="0.2">
      <c r="A69" s="31" t="s">
        <v>133</v>
      </c>
      <c r="B69" s="64" t="s">
        <v>134</v>
      </c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165"/>
    </row>
    <row r="70" spans="1:20" ht="48.75" customHeight="1" x14ac:dyDescent="0.2">
      <c r="A70" s="57" t="s">
        <v>135</v>
      </c>
      <c r="B70" s="58">
        <v>89362</v>
      </c>
      <c r="C70" s="189" t="s">
        <v>163</v>
      </c>
      <c r="D70" s="190"/>
      <c r="E70" s="190"/>
      <c r="F70" s="191"/>
      <c r="G70" s="59">
        <v>80</v>
      </c>
      <c r="H70" s="60" t="s">
        <v>15</v>
      </c>
      <c r="I70" s="61"/>
      <c r="J70" s="61"/>
      <c r="K70" s="62"/>
      <c r="L70" s="88"/>
      <c r="M70" s="89"/>
      <c r="N70" s="63">
        <v>3.72</v>
      </c>
      <c r="O70" s="63">
        <v>4.99</v>
      </c>
      <c r="P70" s="63">
        <f>N70+O70</f>
        <v>8.7100000000000009</v>
      </c>
      <c r="Q70" s="88">
        <v>0.22470000000000001</v>
      </c>
      <c r="R70" s="63">
        <f>ROUND(P70*G70,2)*1.2247</f>
        <v>853.37095999999985</v>
      </c>
    </row>
    <row r="71" spans="1:20" ht="57" customHeight="1" x14ac:dyDescent="0.2">
      <c r="A71" s="57" t="s">
        <v>136</v>
      </c>
      <c r="B71" s="58">
        <v>90373</v>
      </c>
      <c r="C71" s="189" t="s">
        <v>164</v>
      </c>
      <c r="D71" s="190"/>
      <c r="E71" s="190"/>
      <c r="F71" s="191"/>
      <c r="G71" s="59">
        <v>60</v>
      </c>
      <c r="H71" s="60" t="s">
        <v>15</v>
      </c>
      <c r="I71" s="61"/>
      <c r="J71" s="61"/>
      <c r="K71" s="62"/>
      <c r="L71" s="88"/>
      <c r="M71" s="89"/>
      <c r="N71" s="63">
        <v>11.96</v>
      </c>
      <c r="O71" s="63">
        <v>4.97</v>
      </c>
      <c r="P71" s="63">
        <f t="shared" ref="P71:P79" si="16">N71+O71</f>
        <v>16.93</v>
      </c>
      <c r="Q71" s="88">
        <v>0.22470000000000001</v>
      </c>
      <c r="R71" s="63">
        <f t="shared" ref="R71:R79" si="17">ROUND(P71*G71,2)*1.2247</f>
        <v>1244.0502599999998</v>
      </c>
    </row>
    <row r="72" spans="1:20" ht="35.25" customHeight="1" x14ac:dyDescent="0.2">
      <c r="A72" s="57" t="s">
        <v>137</v>
      </c>
      <c r="B72" s="58">
        <v>89356</v>
      </c>
      <c r="C72" s="189" t="s">
        <v>165</v>
      </c>
      <c r="D72" s="190"/>
      <c r="E72" s="190"/>
      <c r="F72" s="191"/>
      <c r="G72" s="59">
        <v>360</v>
      </c>
      <c r="H72" s="60" t="s">
        <v>34</v>
      </c>
      <c r="I72" s="61"/>
      <c r="J72" s="61"/>
      <c r="K72" s="62"/>
      <c r="L72" s="88"/>
      <c r="M72" s="89"/>
      <c r="N72" s="63">
        <v>9.44</v>
      </c>
      <c r="O72" s="63">
        <v>12.27</v>
      </c>
      <c r="P72" s="63">
        <f t="shared" si="16"/>
        <v>21.71</v>
      </c>
      <c r="Q72" s="88">
        <v>0.22470000000000001</v>
      </c>
      <c r="R72" s="63">
        <f t="shared" si="17"/>
        <v>9571.7653200000004</v>
      </c>
    </row>
    <row r="73" spans="1:20" ht="47.25" customHeight="1" x14ac:dyDescent="0.2">
      <c r="A73" s="57" t="s">
        <v>138</v>
      </c>
      <c r="B73" s="58">
        <v>89351</v>
      </c>
      <c r="C73" s="189" t="s">
        <v>166</v>
      </c>
      <c r="D73" s="190"/>
      <c r="E73" s="190"/>
      <c r="F73" s="191"/>
      <c r="G73" s="59">
        <v>20</v>
      </c>
      <c r="H73" s="60" t="s">
        <v>15</v>
      </c>
      <c r="I73" s="61"/>
      <c r="J73" s="61"/>
      <c r="K73" s="62"/>
      <c r="L73" s="88"/>
      <c r="M73" s="89"/>
      <c r="N73" s="63">
        <v>33.92</v>
      </c>
      <c r="O73" s="63">
        <v>3.65</v>
      </c>
      <c r="P73" s="63">
        <f t="shared" si="16"/>
        <v>37.57</v>
      </c>
      <c r="Q73" s="88">
        <v>0.22470000000000001</v>
      </c>
      <c r="R73" s="63">
        <f t="shared" si="17"/>
        <v>920.23957999999993</v>
      </c>
    </row>
    <row r="74" spans="1:20" ht="55.5" customHeight="1" x14ac:dyDescent="0.2">
      <c r="A74" s="57" t="s">
        <v>139</v>
      </c>
      <c r="B74" s="58">
        <v>89383</v>
      </c>
      <c r="C74" s="189" t="s">
        <v>167</v>
      </c>
      <c r="D74" s="190"/>
      <c r="E74" s="190"/>
      <c r="F74" s="191"/>
      <c r="G74" s="59">
        <v>60</v>
      </c>
      <c r="H74" s="60" t="s">
        <v>15</v>
      </c>
      <c r="I74" s="61"/>
      <c r="J74" s="61"/>
      <c r="K74" s="62"/>
      <c r="L74" s="88"/>
      <c r="M74" s="89"/>
      <c r="N74" s="63">
        <v>3.52</v>
      </c>
      <c r="O74" s="63">
        <v>3.32</v>
      </c>
      <c r="P74" s="63">
        <f t="shared" si="16"/>
        <v>6.84</v>
      </c>
      <c r="Q74" s="88">
        <v>0.22470000000000001</v>
      </c>
      <c r="R74" s="63">
        <f t="shared" si="17"/>
        <v>502.61687999999992</v>
      </c>
      <c r="T74" s="90"/>
    </row>
    <row r="75" spans="1:20" ht="40.5" customHeight="1" x14ac:dyDescent="0.2">
      <c r="A75" s="57" t="s">
        <v>140</v>
      </c>
      <c r="B75" s="58">
        <v>89353</v>
      </c>
      <c r="C75" s="189" t="s">
        <v>168</v>
      </c>
      <c r="D75" s="190"/>
      <c r="E75" s="190"/>
      <c r="F75" s="191"/>
      <c r="G75" s="59">
        <v>20</v>
      </c>
      <c r="H75" s="60" t="s">
        <v>15</v>
      </c>
      <c r="I75" s="61"/>
      <c r="J75" s="61"/>
      <c r="K75" s="62"/>
      <c r="L75" s="88"/>
      <c r="M75" s="89"/>
      <c r="N75" s="63">
        <v>42.03</v>
      </c>
      <c r="O75" s="63">
        <v>3.64</v>
      </c>
      <c r="P75" s="63">
        <f t="shared" si="16"/>
        <v>45.67</v>
      </c>
      <c r="Q75" s="88">
        <v>0.22470000000000001</v>
      </c>
      <c r="R75" s="63">
        <f t="shared" si="17"/>
        <v>1118.6409799999999</v>
      </c>
    </row>
    <row r="76" spans="1:20" ht="49.5" customHeight="1" x14ac:dyDescent="0.2">
      <c r="A76" s="57" t="s">
        <v>141</v>
      </c>
      <c r="B76" s="58">
        <v>89395</v>
      </c>
      <c r="C76" s="189" t="s">
        <v>169</v>
      </c>
      <c r="D76" s="190"/>
      <c r="E76" s="190"/>
      <c r="F76" s="191"/>
      <c r="G76" s="59">
        <v>40</v>
      </c>
      <c r="H76" s="60" t="s">
        <v>15</v>
      </c>
      <c r="I76" s="61"/>
      <c r="J76" s="61"/>
      <c r="K76" s="62"/>
      <c r="L76" s="88"/>
      <c r="M76" s="89"/>
      <c r="N76" s="63">
        <v>5.65</v>
      </c>
      <c r="O76" s="63">
        <v>6.65</v>
      </c>
      <c r="P76" s="63">
        <f t="shared" si="16"/>
        <v>12.3</v>
      </c>
      <c r="Q76" s="88">
        <v>0.22470000000000001</v>
      </c>
      <c r="R76" s="63">
        <f t="shared" si="17"/>
        <v>602.55239999999992</v>
      </c>
    </row>
    <row r="77" spans="1:20" ht="61.5" customHeight="1" x14ac:dyDescent="0.2">
      <c r="A77" s="57" t="s">
        <v>142</v>
      </c>
      <c r="B77" s="58">
        <v>89396</v>
      </c>
      <c r="C77" s="189" t="s">
        <v>170</v>
      </c>
      <c r="D77" s="190"/>
      <c r="E77" s="190"/>
      <c r="F77" s="191"/>
      <c r="G77" s="59">
        <v>20</v>
      </c>
      <c r="H77" s="60" t="s">
        <v>15</v>
      </c>
      <c r="I77" s="61"/>
      <c r="J77" s="61"/>
      <c r="K77" s="62"/>
      <c r="L77" s="88"/>
      <c r="M77" s="89"/>
      <c r="N77" s="63">
        <v>17.2</v>
      </c>
      <c r="O77" s="63">
        <v>6.63</v>
      </c>
      <c r="P77" s="63">
        <f t="shared" si="16"/>
        <v>23.83</v>
      </c>
      <c r="Q77" s="88">
        <v>0.22470000000000001</v>
      </c>
      <c r="R77" s="63">
        <f t="shared" si="17"/>
        <v>583.69201999999996</v>
      </c>
    </row>
    <row r="78" spans="1:20" ht="51" customHeight="1" x14ac:dyDescent="0.2">
      <c r="A78" s="57" t="s">
        <v>143</v>
      </c>
      <c r="B78" s="58">
        <v>89534</v>
      </c>
      <c r="C78" s="189" t="s">
        <v>171</v>
      </c>
      <c r="D78" s="190"/>
      <c r="E78" s="190"/>
      <c r="F78" s="191"/>
      <c r="G78" s="59">
        <v>20</v>
      </c>
      <c r="H78" s="60" t="s">
        <v>15</v>
      </c>
      <c r="I78" s="61"/>
      <c r="J78" s="61"/>
      <c r="K78" s="62"/>
      <c r="L78" s="88"/>
      <c r="M78" s="89"/>
      <c r="N78" s="63">
        <v>4.07</v>
      </c>
      <c r="O78" s="63">
        <v>1.32</v>
      </c>
      <c r="P78" s="63">
        <f t="shared" si="16"/>
        <v>5.3900000000000006</v>
      </c>
      <c r="Q78" s="88">
        <v>0.22470000000000001</v>
      </c>
      <c r="R78" s="63">
        <f t="shared" si="17"/>
        <v>132.02265999999997</v>
      </c>
    </row>
    <row r="79" spans="1:20" ht="27.75" customHeight="1" x14ac:dyDescent="0.2">
      <c r="A79" s="57" t="s">
        <v>144</v>
      </c>
      <c r="B79" s="58">
        <v>86885</v>
      </c>
      <c r="C79" s="189" t="s">
        <v>172</v>
      </c>
      <c r="D79" s="190"/>
      <c r="E79" s="190"/>
      <c r="F79" s="191"/>
      <c r="G79" s="59">
        <v>40</v>
      </c>
      <c r="H79" s="60" t="s">
        <v>15</v>
      </c>
      <c r="I79" s="61"/>
      <c r="J79" s="61"/>
      <c r="K79" s="62"/>
      <c r="L79" s="88"/>
      <c r="M79" s="89"/>
      <c r="N79" s="63">
        <v>9.99</v>
      </c>
      <c r="O79" s="63">
        <v>3.41</v>
      </c>
      <c r="P79" s="63">
        <f t="shared" si="16"/>
        <v>13.4</v>
      </c>
      <c r="Q79" s="88">
        <v>0.22470000000000001</v>
      </c>
      <c r="R79" s="63">
        <f t="shared" si="17"/>
        <v>656.43919999999991</v>
      </c>
    </row>
    <row r="80" spans="1:20" x14ac:dyDescent="0.2">
      <c r="A80" s="31" t="s">
        <v>145</v>
      </c>
      <c r="B80" s="64" t="s">
        <v>146</v>
      </c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165"/>
    </row>
    <row r="81" spans="1:20" ht="53.25" customHeight="1" x14ac:dyDescent="0.2">
      <c r="A81" s="57" t="s">
        <v>147</v>
      </c>
      <c r="B81" s="58">
        <v>89711</v>
      </c>
      <c r="C81" s="189" t="s">
        <v>174</v>
      </c>
      <c r="D81" s="190"/>
      <c r="E81" s="190"/>
      <c r="F81" s="191"/>
      <c r="G81" s="59">
        <v>200</v>
      </c>
      <c r="H81" s="60" t="s">
        <v>21</v>
      </c>
      <c r="I81" s="61"/>
      <c r="J81" s="61"/>
      <c r="K81" s="62"/>
      <c r="L81" s="88"/>
      <c r="M81" s="89"/>
      <c r="N81" s="63">
        <v>9.7200000000000006</v>
      </c>
      <c r="O81" s="63">
        <v>9.9600000000000009</v>
      </c>
      <c r="P81" s="63">
        <f>N81+O81</f>
        <v>19.68</v>
      </c>
      <c r="Q81" s="88">
        <v>0.22470000000000001</v>
      </c>
      <c r="R81" s="63">
        <f>ROUND(P81*G81,2)*1.2247</f>
        <v>4820.4191999999994</v>
      </c>
    </row>
    <row r="82" spans="1:20" ht="68.25" customHeight="1" x14ac:dyDescent="0.2">
      <c r="A82" s="57" t="s">
        <v>148</v>
      </c>
      <c r="B82" s="58">
        <v>89748</v>
      </c>
      <c r="C82" s="189" t="s">
        <v>175</v>
      </c>
      <c r="D82" s="190"/>
      <c r="E82" s="190"/>
      <c r="F82" s="191"/>
      <c r="G82" s="59">
        <v>40</v>
      </c>
      <c r="H82" s="60" t="s">
        <v>40</v>
      </c>
      <c r="I82" s="61"/>
      <c r="J82" s="61"/>
      <c r="K82" s="62"/>
      <c r="L82" s="88"/>
      <c r="M82" s="89"/>
      <c r="N82" s="63">
        <v>34.700000000000003</v>
      </c>
      <c r="O82" s="63">
        <v>8.2799999999999994</v>
      </c>
      <c r="P82" s="63">
        <f t="shared" ref="P82:P89" si="18">N82+O82</f>
        <v>42.980000000000004</v>
      </c>
      <c r="Q82" s="88">
        <v>0.22470000000000001</v>
      </c>
      <c r="R82" s="63">
        <f t="shared" ref="R82:R88" si="19">ROUND(P82*G82,2)*1.2247</f>
        <v>2105.5042399999998</v>
      </c>
    </row>
    <row r="83" spans="1:20" ht="62.25" customHeight="1" x14ac:dyDescent="0.2">
      <c r="A83" s="57" t="s">
        <v>149</v>
      </c>
      <c r="B83" s="58">
        <v>89728</v>
      </c>
      <c r="C83" s="189" t="s">
        <v>176</v>
      </c>
      <c r="D83" s="190"/>
      <c r="E83" s="190"/>
      <c r="F83" s="191"/>
      <c r="G83" s="59">
        <v>120</v>
      </c>
      <c r="H83" s="60" t="s">
        <v>12</v>
      </c>
      <c r="I83" s="61"/>
      <c r="J83" s="61"/>
      <c r="K83" s="62"/>
      <c r="L83" s="88"/>
      <c r="M83" s="89"/>
      <c r="N83" s="63">
        <v>8.35</v>
      </c>
      <c r="O83" s="63">
        <v>3.31</v>
      </c>
      <c r="P83" s="63">
        <f t="shared" si="18"/>
        <v>11.66</v>
      </c>
      <c r="Q83" s="88">
        <v>0.22470000000000001</v>
      </c>
      <c r="R83" s="63">
        <f t="shared" si="19"/>
        <v>1713.60024</v>
      </c>
    </row>
    <row r="84" spans="1:20" ht="58.5" customHeight="1" x14ac:dyDescent="0.2">
      <c r="A84" s="57" t="s">
        <v>150</v>
      </c>
      <c r="B84" s="58">
        <v>89796</v>
      </c>
      <c r="C84" s="189" t="s">
        <v>177</v>
      </c>
      <c r="D84" s="190"/>
      <c r="E84" s="190"/>
      <c r="F84" s="191"/>
      <c r="G84" s="59">
        <v>20</v>
      </c>
      <c r="H84" s="60" t="s">
        <v>40</v>
      </c>
      <c r="I84" s="61"/>
      <c r="J84" s="61"/>
      <c r="K84" s="62"/>
      <c r="L84" s="88"/>
      <c r="M84" s="89"/>
      <c r="N84" s="63">
        <v>32.770000000000003</v>
      </c>
      <c r="O84" s="63">
        <v>10.94</v>
      </c>
      <c r="P84" s="63">
        <f t="shared" si="18"/>
        <v>43.71</v>
      </c>
      <c r="Q84" s="88">
        <v>0.22470000000000001</v>
      </c>
      <c r="R84" s="63">
        <f t="shared" si="19"/>
        <v>1070.63274</v>
      </c>
    </row>
    <row r="85" spans="1:20" ht="57" customHeight="1" x14ac:dyDescent="0.2">
      <c r="A85" s="57" t="s">
        <v>151</v>
      </c>
      <c r="B85" s="58">
        <v>89714</v>
      </c>
      <c r="C85" s="189" t="s">
        <v>178</v>
      </c>
      <c r="D85" s="190"/>
      <c r="E85" s="190"/>
      <c r="F85" s="191"/>
      <c r="G85" s="59">
        <v>60</v>
      </c>
      <c r="H85" s="60" t="s">
        <v>21</v>
      </c>
      <c r="I85" s="61"/>
      <c r="J85" s="61"/>
      <c r="K85" s="62"/>
      <c r="L85" s="88"/>
      <c r="M85" s="89"/>
      <c r="N85" s="63">
        <v>34.130000000000003</v>
      </c>
      <c r="O85" s="63">
        <v>24.54</v>
      </c>
      <c r="P85" s="63">
        <f t="shared" si="18"/>
        <v>58.67</v>
      </c>
      <c r="Q85" s="88">
        <v>0.22470000000000001</v>
      </c>
      <c r="R85" s="63">
        <f t="shared" si="19"/>
        <v>4311.1889399999991</v>
      </c>
    </row>
    <row r="86" spans="1:20" ht="45" customHeight="1" x14ac:dyDescent="0.2">
      <c r="A86" s="57" t="s">
        <v>152</v>
      </c>
      <c r="B86" s="58" t="s">
        <v>206</v>
      </c>
      <c r="C86" s="189" t="s">
        <v>280</v>
      </c>
      <c r="D86" s="190"/>
      <c r="E86" s="190"/>
      <c r="F86" s="191"/>
      <c r="G86" s="59">
        <v>20</v>
      </c>
      <c r="H86" s="60" t="s">
        <v>23</v>
      </c>
      <c r="I86" s="61"/>
      <c r="J86" s="61"/>
      <c r="K86" s="62"/>
      <c r="L86" s="88"/>
      <c r="M86" s="89"/>
      <c r="N86" s="63">
        <v>323.18</v>
      </c>
      <c r="O86" s="63">
        <v>226.43</v>
      </c>
      <c r="P86" s="63">
        <f t="shared" si="18"/>
        <v>549.61</v>
      </c>
      <c r="Q86" s="88">
        <v>0.22470000000000001</v>
      </c>
      <c r="R86" s="63">
        <f t="shared" si="19"/>
        <v>13462.14734</v>
      </c>
    </row>
    <row r="87" spans="1:20" ht="28.5" customHeight="1" x14ac:dyDescent="0.2">
      <c r="A87" s="57" t="s">
        <v>153</v>
      </c>
      <c r="B87" s="58" t="s">
        <v>207</v>
      </c>
      <c r="C87" s="193" t="s">
        <v>269</v>
      </c>
      <c r="D87" s="194"/>
      <c r="E87" s="194"/>
      <c r="F87" s="195"/>
      <c r="G87" s="59">
        <v>20</v>
      </c>
      <c r="H87" s="60" t="s">
        <v>23</v>
      </c>
      <c r="I87" s="61"/>
      <c r="J87" s="61"/>
      <c r="K87" s="62"/>
      <c r="L87" s="88"/>
      <c r="M87" s="89"/>
      <c r="N87" s="63">
        <v>1637.87</v>
      </c>
      <c r="O87" s="63">
        <v>122.93</v>
      </c>
      <c r="P87" s="63">
        <f t="shared" si="18"/>
        <v>1760.8</v>
      </c>
      <c r="Q87" s="88">
        <v>0.22470000000000001</v>
      </c>
      <c r="R87" s="63">
        <f t="shared" si="19"/>
        <v>43129.035199999998</v>
      </c>
    </row>
    <row r="88" spans="1:20" ht="49.5" customHeight="1" x14ac:dyDescent="0.2">
      <c r="A88" s="57" t="s">
        <v>154</v>
      </c>
      <c r="B88" s="58">
        <v>98058</v>
      </c>
      <c r="C88" s="196" t="s">
        <v>180</v>
      </c>
      <c r="D88" s="197"/>
      <c r="E88" s="197"/>
      <c r="F88" s="198"/>
      <c r="G88" s="59">
        <v>20</v>
      </c>
      <c r="H88" s="60" t="s">
        <v>23</v>
      </c>
      <c r="I88" s="61"/>
      <c r="J88" s="61"/>
      <c r="K88" s="62"/>
      <c r="L88" s="88"/>
      <c r="M88" s="89"/>
      <c r="N88" s="63">
        <v>1443.93</v>
      </c>
      <c r="O88" s="63">
        <v>284.5</v>
      </c>
      <c r="P88" s="63">
        <f t="shared" si="18"/>
        <v>1728.43</v>
      </c>
      <c r="Q88" s="88">
        <v>0.22470000000000001</v>
      </c>
      <c r="R88" s="63">
        <f t="shared" si="19"/>
        <v>42336.164419999994</v>
      </c>
    </row>
    <row r="89" spans="1:20" ht="54.75" customHeight="1" x14ac:dyDescent="0.2">
      <c r="A89" s="57" t="s">
        <v>155</v>
      </c>
      <c r="B89" s="58" t="s">
        <v>208</v>
      </c>
      <c r="C89" s="192" t="s">
        <v>252</v>
      </c>
      <c r="D89" s="190"/>
      <c r="E89" s="190"/>
      <c r="F89" s="191"/>
      <c r="G89" s="59">
        <v>20</v>
      </c>
      <c r="H89" s="60" t="s">
        <v>23</v>
      </c>
      <c r="I89" s="61"/>
      <c r="J89" s="61"/>
      <c r="K89" s="62"/>
      <c r="L89" s="88"/>
      <c r="M89" s="89"/>
      <c r="N89" s="63">
        <v>1176.97</v>
      </c>
      <c r="O89" s="63">
        <v>66.099999999999994</v>
      </c>
      <c r="P89" s="63">
        <f t="shared" si="18"/>
        <v>1243.07</v>
      </c>
      <c r="Q89" s="88">
        <v>0.22470000000000001</v>
      </c>
      <c r="R89" s="63">
        <f>ROUND(P89*G89,2)*1.2247</f>
        <v>30447.756579999997</v>
      </c>
      <c r="T89" s="92"/>
    </row>
    <row r="90" spans="1:20" x14ac:dyDescent="0.2">
      <c r="A90" s="31" t="s">
        <v>156</v>
      </c>
      <c r="B90" s="64" t="s">
        <v>157</v>
      </c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165"/>
    </row>
    <row r="91" spans="1:20" ht="51" customHeight="1" x14ac:dyDescent="0.2">
      <c r="A91" s="57" t="s">
        <v>158</v>
      </c>
      <c r="B91" s="58" t="s">
        <v>209</v>
      </c>
      <c r="C91" s="189" t="s">
        <v>261</v>
      </c>
      <c r="D91" s="190"/>
      <c r="E91" s="190"/>
      <c r="F91" s="191"/>
      <c r="G91" s="59">
        <v>20</v>
      </c>
      <c r="H91" s="60" t="s">
        <v>23</v>
      </c>
      <c r="I91" s="61"/>
      <c r="J91" s="61"/>
      <c r="K91" s="62"/>
      <c r="L91" s="88"/>
      <c r="M91" s="89"/>
      <c r="N91" s="63">
        <v>380.14</v>
      </c>
      <c r="O91" s="63">
        <v>17.649999999999999</v>
      </c>
      <c r="P91" s="63">
        <f>N91+O91</f>
        <v>397.78999999999996</v>
      </c>
      <c r="Q91" s="88">
        <v>0.22470000000000001</v>
      </c>
      <c r="R91" s="63">
        <f>ROUND(P91*G91,2)*1.2247</f>
        <v>9743.4682599999996</v>
      </c>
    </row>
    <row r="92" spans="1:20" ht="33" customHeight="1" x14ac:dyDescent="0.2">
      <c r="A92" s="57" t="s">
        <v>159</v>
      </c>
      <c r="B92" s="58">
        <v>100860</v>
      </c>
      <c r="C92" s="189" t="s">
        <v>183</v>
      </c>
      <c r="D92" s="190"/>
      <c r="E92" s="190"/>
      <c r="F92" s="191"/>
      <c r="G92" s="59">
        <v>20</v>
      </c>
      <c r="H92" s="60" t="s">
        <v>23</v>
      </c>
      <c r="I92" s="61"/>
      <c r="J92" s="61"/>
      <c r="K92" s="62"/>
      <c r="L92" s="88"/>
      <c r="M92" s="89"/>
      <c r="N92" s="63">
        <v>73.849999999999994</v>
      </c>
      <c r="O92" s="63">
        <v>9.99</v>
      </c>
      <c r="P92" s="63">
        <f t="shared" ref="P92:P95" si="20">N92+O92</f>
        <v>83.839999999999989</v>
      </c>
      <c r="Q92" s="88">
        <v>0.22470000000000001</v>
      </c>
      <c r="R92" s="63">
        <f t="shared" ref="R92:R95" si="21">ROUND(P92*G92,2)*1.2247</f>
        <v>2053.5769599999999</v>
      </c>
    </row>
    <row r="93" spans="1:20" ht="80.25" customHeight="1" x14ac:dyDescent="0.2">
      <c r="A93" s="57" t="s">
        <v>160</v>
      </c>
      <c r="B93" s="58">
        <v>86943</v>
      </c>
      <c r="C93" s="189" t="s">
        <v>184</v>
      </c>
      <c r="D93" s="190"/>
      <c r="E93" s="190"/>
      <c r="F93" s="191"/>
      <c r="G93" s="59">
        <v>20</v>
      </c>
      <c r="H93" s="60" t="s">
        <v>23</v>
      </c>
      <c r="I93" s="61"/>
      <c r="J93" s="61"/>
      <c r="K93" s="62"/>
      <c r="L93" s="88"/>
      <c r="M93" s="89"/>
      <c r="N93" s="63">
        <v>249.13</v>
      </c>
      <c r="O93" s="63">
        <v>19.71</v>
      </c>
      <c r="P93" s="63">
        <f t="shared" si="20"/>
        <v>268.83999999999997</v>
      </c>
      <c r="Q93" s="88">
        <v>0.22470000000000001</v>
      </c>
      <c r="R93" s="63">
        <f t="shared" si="21"/>
        <v>6584.9669599999997</v>
      </c>
    </row>
    <row r="94" spans="1:20" ht="51" customHeight="1" x14ac:dyDescent="0.2">
      <c r="A94" s="57" t="s">
        <v>161</v>
      </c>
      <c r="B94" s="58">
        <v>86876</v>
      </c>
      <c r="C94" s="189" t="s">
        <v>282</v>
      </c>
      <c r="D94" s="190"/>
      <c r="E94" s="190"/>
      <c r="F94" s="191"/>
      <c r="G94" s="59">
        <v>20</v>
      </c>
      <c r="H94" s="60" t="s">
        <v>23</v>
      </c>
      <c r="I94" s="61"/>
      <c r="J94" s="61"/>
      <c r="K94" s="62"/>
      <c r="L94" s="88"/>
      <c r="M94" s="89"/>
      <c r="N94" s="63">
        <v>282.63</v>
      </c>
      <c r="O94" s="63">
        <v>17.18</v>
      </c>
      <c r="P94" s="63">
        <f t="shared" si="20"/>
        <v>299.81</v>
      </c>
      <c r="Q94" s="88">
        <v>0.22470000000000001</v>
      </c>
      <c r="R94" s="63">
        <f t="shared" si="21"/>
        <v>7343.5461399999995</v>
      </c>
    </row>
    <row r="95" spans="1:20" ht="38.25" customHeight="1" x14ac:dyDescent="0.2">
      <c r="A95" s="57" t="s">
        <v>162</v>
      </c>
      <c r="B95" s="58">
        <v>86913</v>
      </c>
      <c r="C95" s="189" t="s">
        <v>291</v>
      </c>
      <c r="D95" s="190"/>
      <c r="E95" s="190"/>
      <c r="F95" s="191"/>
      <c r="G95" s="59">
        <v>20</v>
      </c>
      <c r="H95" s="60" t="s">
        <v>23</v>
      </c>
      <c r="I95" s="61"/>
      <c r="J95" s="61"/>
      <c r="K95" s="62"/>
      <c r="L95" s="88"/>
      <c r="M95" s="89"/>
      <c r="N95" s="63">
        <v>71.040000000000006</v>
      </c>
      <c r="O95" s="63">
        <v>3.39</v>
      </c>
      <c r="P95" s="63">
        <f t="shared" si="20"/>
        <v>74.430000000000007</v>
      </c>
      <c r="Q95" s="88">
        <v>0.22470000000000001</v>
      </c>
      <c r="R95" s="63">
        <f t="shared" si="21"/>
        <v>1823.0884199999998</v>
      </c>
    </row>
    <row r="96" spans="1:20" x14ac:dyDescent="0.2">
      <c r="A96" s="205" t="s">
        <v>131</v>
      </c>
      <c r="B96" s="206"/>
      <c r="C96" s="206"/>
      <c r="D96" s="206"/>
      <c r="E96" s="206"/>
      <c r="F96" s="206"/>
      <c r="G96" s="206"/>
      <c r="H96" s="207"/>
      <c r="I96" s="87">
        <f>SUM(I91:I95,I82:I89,I81,I73:I79,I72,I71,I70)</f>
        <v>0</v>
      </c>
      <c r="J96" s="87">
        <f>SUM(J91:J95,J82:J89,J81,J73:J79,J72,J71,J70)</f>
        <v>0</v>
      </c>
      <c r="K96" s="87">
        <f>SUM(K91:K95,K82:K89,K81,K73:K79,K72,K71,K70)</f>
        <v>0</v>
      </c>
      <c r="L96" s="85"/>
      <c r="M96" s="87">
        <f>SUM(M91:M95,M82:M89,M81,M73:M79,M72,M71,M70)</f>
        <v>0</v>
      </c>
      <c r="N96" s="87">
        <f>SUM(N91:N95,N82:N89,N81,N73:N79,N72,N71,N70)</f>
        <v>5899.91</v>
      </c>
      <c r="O96" s="87">
        <f>SUM(O91:O95,O82:O89,O81,O73:O79,O72,O71,O70)</f>
        <v>875.7600000000001</v>
      </c>
      <c r="P96" s="87">
        <f>SUM(P91:P95,P82:P89,P81,P73:P79,P72,P71,P70)</f>
        <v>6775.670000000001</v>
      </c>
      <c r="Q96" s="32"/>
      <c r="R96" s="87">
        <f>SUM(R91:R95,R82:R89,R81,R73:R79,R72,R71,R70)</f>
        <v>187130.48589999991</v>
      </c>
    </row>
    <row r="97" spans="1:20" x14ac:dyDescent="0.2">
      <c r="A97" s="33"/>
      <c r="B97" s="34"/>
      <c r="C97" s="34"/>
      <c r="D97" s="34"/>
      <c r="E97" s="34"/>
      <c r="F97" s="34"/>
      <c r="G97" s="35"/>
      <c r="H97" s="36"/>
      <c r="I97" s="37"/>
      <c r="J97" s="37"/>
      <c r="K97" s="37"/>
      <c r="L97" s="37"/>
      <c r="M97" s="37"/>
      <c r="N97" s="37"/>
      <c r="O97" s="37"/>
      <c r="P97" s="37"/>
      <c r="Q97" s="37"/>
      <c r="R97" s="37"/>
    </row>
    <row r="98" spans="1:20" ht="15" x14ac:dyDescent="0.2">
      <c r="A98" s="199" t="s">
        <v>89</v>
      </c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1"/>
      <c r="M98" s="163">
        <f>SUM(M96,M67,M55,M50,M44,M40,M35,M30,M27,M19)</f>
        <v>0</v>
      </c>
      <c r="N98" s="38"/>
      <c r="O98" s="38"/>
      <c r="P98" s="38"/>
      <c r="Q98" s="38"/>
      <c r="R98" s="163">
        <f>R19+R27+R30+R35+R40+R44+R50+R55+R67+R96</f>
        <v>320807.48290699988</v>
      </c>
      <c r="T98" s="70"/>
    </row>
    <row r="99" spans="1:20" ht="15" x14ac:dyDescent="0.2">
      <c r="A99" s="39"/>
      <c r="B99" s="187"/>
      <c r="C99" s="187"/>
      <c r="D99" s="187"/>
      <c r="E99" s="187"/>
      <c r="F99" s="187"/>
      <c r="G99" s="187"/>
      <c r="H99" s="187"/>
      <c r="I99" s="16"/>
      <c r="J99" s="16"/>
      <c r="K99" s="16"/>
      <c r="L99" s="16"/>
      <c r="M99" s="16"/>
      <c r="N99" s="16"/>
      <c r="O99" s="16"/>
      <c r="P99" s="16"/>
      <c r="Q99" s="16"/>
      <c r="R99" s="16"/>
    </row>
    <row r="100" spans="1:20" ht="15" x14ac:dyDescent="0.2">
      <c r="A100" s="39"/>
      <c r="B100" s="214" t="s">
        <v>67</v>
      </c>
      <c r="C100" s="214"/>
      <c r="D100" s="51"/>
      <c r="E100" s="51"/>
      <c r="F100" s="51"/>
      <c r="G100" s="52"/>
      <c r="H100" s="53"/>
      <c r="I100" s="16"/>
      <c r="J100" s="16"/>
      <c r="K100" s="16"/>
      <c r="L100" s="16"/>
      <c r="M100" s="16"/>
      <c r="N100" s="16"/>
      <c r="O100" s="16"/>
      <c r="P100" s="16"/>
      <c r="Q100" s="16"/>
      <c r="R100" s="16"/>
    </row>
    <row r="101" spans="1:20" ht="15" x14ac:dyDescent="0.2">
      <c r="A101" s="39"/>
      <c r="B101" s="188" t="s">
        <v>307</v>
      </c>
      <c r="C101" s="188"/>
      <c r="D101" s="188"/>
      <c r="E101" s="188"/>
      <c r="F101" s="51"/>
      <c r="G101" s="52"/>
      <c r="H101" s="53"/>
      <c r="I101" s="16"/>
      <c r="J101" s="16"/>
      <c r="K101" s="16"/>
      <c r="L101" s="16"/>
      <c r="M101" s="16"/>
      <c r="N101" s="16"/>
      <c r="O101" s="16"/>
      <c r="P101" s="16"/>
      <c r="Q101" s="16"/>
      <c r="R101" s="16"/>
    </row>
    <row r="102" spans="1:20" ht="15" x14ac:dyDescent="0.2">
      <c r="A102" s="39"/>
      <c r="B102" s="213" t="s">
        <v>68</v>
      </c>
      <c r="C102" s="213"/>
      <c r="D102" s="216" t="s">
        <v>286</v>
      </c>
      <c r="E102" s="216"/>
      <c r="F102" s="54"/>
      <c r="G102" s="52"/>
      <c r="H102" s="53"/>
      <c r="I102" s="16"/>
      <c r="J102" s="29"/>
      <c r="K102" s="16"/>
      <c r="L102" s="29"/>
      <c r="M102" s="29"/>
      <c r="N102" s="16"/>
      <c r="O102" s="29"/>
      <c r="P102" s="29"/>
      <c r="Q102" s="29"/>
      <c r="R102" s="29"/>
    </row>
    <row r="103" spans="1:20" ht="15" x14ac:dyDescent="0.2">
      <c r="A103" s="39"/>
      <c r="B103" s="213" t="s">
        <v>69</v>
      </c>
      <c r="C103" s="213"/>
      <c r="D103" s="216" t="s">
        <v>70</v>
      </c>
      <c r="E103" s="216"/>
      <c r="F103" s="55"/>
      <c r="G103" s="56"/>
      <c r="H103" s="53"/>
      <c r="I103" s="16"/>
      <c r="J103" s="14"/>
      <c r="K103" s="16"/>
      <c r="L103" s="14"/>
      <c r="M103" s="14"/>
      <c r="N103" s="16"/>
      <c r="O103" s="14"/>
      <c r="P103" s="14"/>
      <c r="Q103" s="14"/>
      <c r="R103" s="29"/>
    </row>
    <row r="104" spans="1:20" ht="15" x14ac:dyDescent="0.2">
      <c r="A104" s="39"/>
      <c r="B104" s="213" t="s">
        <v>71</v>
      </c>
      <c r="C104" s="213"/>
      <c r="D104" s="217">
        <v>1.1122000000000001</v>
      </c>
      <c r="E104" s="217"/>
      <c r="F104" s="54"/>
      <c r="G104" s="42"/>
      <c r="H104" s="15"/>
      <c r="I104" s="16"/>
      <c r="J104" s="29"/>
      <c r="K104" s="16"/>
      <c r="L104" s="29"/>
      <c r="M104" s="29"/>
      <c r="N104" s="16"/>
      <c r="O104" s="29"/>
      <c r="P104" s="29"/>
      <c r="Q104" s="29"/>
      <c r="R104" s="29"/>
    </row>
    <row r="105" spans="1:20" ht="15" x14ac:dyDescent="0.2">
      <c r="A105" s="39"/>
      <c r="B105" s="213" t="s">
        <v>72</v>
      </c>
      <c r="C105" s="213"/>
      <c r="D105" s="217">
        <v>0.22470000000000001</v>
      </c>
      <c r="E105" s="217"/>
      <c r="F105" s="54"/>
      <c r="G105" s="52"/>
      <c r="H105" s="53"/>
      <c r="I105" s="16"/>
      <c r="J105" s="29"/>
      <c r="K105" s="16"/>
      <c r="L105" s="29"/>
      <c r="M105" s="29"/>
      <c r="N105" s="16"/>
      <c r="O105" s="29"/>
      <c r="P105" s="29"/>
      <c r="Q105" s="29"/>
      <c r="R105" s="29"/>
    </row>
    <row r="106" spans="1:20" ht="15" x14ac:dyDescent="0.2">
      <c r="A106" s="39"/>
      <c r="B106" s="213" t="s">
        <v>90</v>
      </c>
      <c r="C106" s="213"/>
      <c r="D106" s="214"/>
      <c r="E106" s="214"/>
      <c r="F106" s="214"/>
      <c r="G106" s="52"/>
      <c r="H106" s="53"/>
      <c r="I106" s="29"/>
      <c r="J106" s="29"/>
      <c r="K106" s="29"/>
      <c r="L106" s="29"/>
      <c r="M106" s="29"/>
      <c r="N106" s="29"/>
      <c r="O106" s="29"/>
      <c r="P106" s="29"/>
      <c r="Q106" s="29"/>
      <c r="R106" s="29"/>
    </row>
    <row r="107" spans="1:20" ht="15" x14ac:dyDescent="0.2">
      <c r="A107" s="39"/>
      <c r="B107" s="213" t="s">
        <v>91</v>
      </c>
      <c r="C107" s="213"/>
      <c r="D107" s="214"/>
      <c r="E107" s="214"/>
      <c r="F107" s="214"/>
      <c r="G107" s="42"/>
      <c r="H107" s="15"/>
      <c r="I107" s="29"/>
      <c r="J107" s="29"/>
      <c r="K107" s="29"/>
      <c r="L107" s="215"/>
      <c r="M107" s="215"/>
      <c r="N107" s="215"/>
      <c r="O107" s="215"/>
      <c r="P107" s="215"/>
      <c r="Q107" s="215"/>
      <c r="R107" s="215"/>
    </row>
    <row r="108" spans="1:20" ht="18" x14ac:dyDescent="0.2">
      <c r="A108" s="39"/>
      <c r="B108" s="25"/>
      <c r="C108" s="25"/>
      <c r="D108" s="25"/>
      <c r="E108" s="25"/>
      <c r="F108" s="25"/>
      <c r="G108" s="40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41"/>
    </row>
    <row r="109" spans="1:20" ht="15" x14ac:dyDescent="0.2">
      <c r="A109" s="39"/>
      <c r="B109" s="14"/>
      <c r="C109" s="14"/>
      <c r="D109" s="14"/>
      <c r="E109" s="14"/>
      <c r="F109" s="14"/>
      <c r="G109" s="42"/>
      <c r="H109" s="15"/>
      <c r="I109" s="29"/>
      <c r="J109" s="29"/>
      <c r="K109" s="29"/>
      <c r="L109" s="29"/>
      <c r="M109" s="29"/>
      <c r="N109" s="29"/>
      <c r="O109" s="29"/>
      <c r="P109" s="29"/>
      <c r="Q109" s="29"/>
      <c r="R109" s="29"/>
    </row>
    <row r="110" spans="1:20" ht="15" x14ac:dyDescent="0.2">
      <c r="A110" s="39"/>
      <c r="B110" s="208"/>
      <c r="C110" s="208"/>
      <c r="D110" s="208"/>
      <c r="E110" s="208"/>
      <c r="F110" s="208"/>
      <c r="G110" s="208"/>
      <c r="H110" s="208"/>
      <c r="I110" s="208"/>
      <c r="J110" s="208"/>
      <c r="K110" s="29"/>
      <c r="L110" s="29"/>
      <c r="M110" s="29"/>
      <c r="N110" s="29"/>
      <c r="O110" s="29"/>
      <c r="P110" s="29"/>
      <c r="Q110" s="29"/>
      <c r="R110" s="29"/>
    </row>
    <row r="111" spans="1:20" ht="15" x14ac:dyDescent="0.2">
      <c r="A111" s="39"/>
      <c r="B111" s="208"/>
      <c r="C111" s="208"/>
      <c r="D111" s="208"/>
      <c r="E111" s="208"/>
      <c r="F111" s="208"/>
      <c r="G111" s="208"/>
      <c r="H111" s="208"/>
      <c r="I111" s="208"/>
      <c r="J111" s="208"/>
      <c r="K111" s="29"/>
      <c r="L111" s="29"/>
      <c r="M111" s="29"/>
      <c r="N111" s="29"/>
      <c r="O111" s="29"/>
      <c r="P111" s="29"/>
      <c r="Q111" s="29"/>
      <c r="R111" s="29"/>
    </row>
  </sheetData>
  <mergeCells count="121">
    <mergeCell ref="A3:R3"/>
    <mergeCell ref="A4:R4"/>
    <mergeCell ref="A5:R5"/>
    <mergeCell ref="A6:R6"/>
    <mergeCell ref="C7:M7"/>
    <mergeCell ref="C8:I8"/>
    <mergeCell ref="J8:M8"/>
    <mergeCell ref="N8:R8"/>
    <mergeCell ref="L13:L14"/>
    <mergeCell ref="M13:M14"/>
    <mergeCell ref="N13:P13"/>
    <mergeCell ref="Q13:Q14"/>
    <mergeCell ref="R13:R14"/>
    <mergeCell ref="B15:R15"/>
    <mergeCell ref="C9:M9"/>
    <mergeCell ref="A10:R10"/>
    <mergeCell ref="I11:M12"/>
    <mergeCell ref="N11:R12"/>
    <mergeCell ref="A13:A14"/>
    <mergeCell ref="B13:B14"/>
    <mergeCell ref="C13:F14"/>
    <mergeCell ref="G13:G14"/>
    <mergeCell ref="H13:H14"/>
    <mergeCell ref="I13:K13"/>
    <mergeCell ref="C22:F22"/>
    <mergeCell ref="C23:F23"/>
    <mergeCell ref="C24:F24"/>
    <mergeCell ref="C25:F25"/>
    <mergeCell ref="C26:F26"/>
    <mergeCell ref="A27:H27"/>
    <mergeCell ref="C16:F16"/>
    <mergeCell ref="C17:F17"/>
    <mergeCell ref="C18:F18"/>
    <mergeCell ref="A19:H19"/>
    <mergeCell ref="B20:R20"/>
    <mergeCell ref="C21:F21"/>
    <mergeCell ref="C34:F34"/>
    <mergeCell ref="A35:H35"/>
    <mergeCell ref="B36:R36"/>
    <mergeCell ref="C37:F37"/>
    <mergeCell ref="C38:F38"/>
    <mergeCell ref="C39:F39"/>
    <mergeCell ref="B28:R28"/>
    <mergeCell ref="C29:F29"/>
    <mergeCell ref="A30:H30"/>
    <mergeCell ref="B31:R31"/>
    <mergeCell ref="C32:F32"/>
    <mergeCell ref="C33:F33"/>
    <mergeCell ref="C46:F46"/>
    <mergeCell ref="C47:F47"/>
    <mergeCell ref="C48:F48"/>
    <mergeCell ref="C49:F49"/>
    <mergeCell ref="A50:H50"/>
    <mergeCell ref="B51:R51"/>
    <mergeCell ref="A40:H40"/>
    <mergeCell ref="B41:R41"/>
    <mergeCell ref="C42:F42"/>
    <mergeCell ref="C43:F43"/>
    <mergeCell ref="A44:H44"/>
    <mergeCell ref="B45:R45"/>
    <mergeCell ref="C58:F58"/>
    <mergeCell ref="C59:F59"/>
    <mergeCell ref="C60:F60"/>
    <mergeCell ref="C61:F61"/>
    <mergeCell ref="C62:F62"/>
    <mergeCell ref="C63:F63"/>
    <mergeCell ref="C52:F52"/>
    <mergeCell ref="C53:F53"/>
    <mergeCell ref="C54:F54"/>
    <mergeCell ref="A55:H55"/>
    <mergeCell ref="B56:R56"/>
    <mergeCell ref="C57:F57"/>
    <mergeCell ref="C71:F71"/>
    <mergeCell ref="C72:F72"/>
    <mergeCell ref="C73:F73"/>
    <mergeCell ref="C74:F74"/>
    <mergeCell ref="C75:F75"/>
    <mergeCell ref="C76:F76"/>
    <mergeCell ref="C64:F64"/>
    <mergeCell ref="C65:F65"/>
    <mergeCell ref="C66:F66"/>
    <mergeCell ref="A67:H67"/>
    <mergeCell ref="B68:R68"/>
    <mergeCell ref="C70:F70"/>
    <mergeCell ref="C84:F84"/>
    <mergeCell ref="C85:F85"/>
    <mergeCell ref="C86:F86"/>
    <mergeCell ref="C87:F87"/>
    <mergeCell ref="C88:F88"/>
    <mergeCell ref="C89:F89"/>
    <mergeCell ref="C77:F77"/>
    <mergeCell ref="C78:F78"/>
    <mergeCell ref="C79:F79"/>
    <mergeCell ref="C81:F81"/>
    <mergeCell ref="C82:F82"/>
    <mergeCell ref="C83:F83"/>
    <mergeCell ref="A98:L98"/>
    <mergeCell ref="B99:H99"/>
    <mergeCell ref="B100:C100"/>
    <mergeCell ref="B101:E101"/>
    <mergeCell ref="B102:C102"/>
    <mergeCell ref="D102:E102"/>
    <mergeCell ref="C91:F91"/>
    <mergeCell ref="C92:F92"/>
    <mergeCell ref="C93:F93"/>
    <mergeCell ref="C94:F94"/>
    <mergeCell ref="C95:F95"/>
    <mergeCell ref="A96:H96"/>
    <mergeCell ref="B111:J111"/>
    <mergeCell ref="B106:C106"/>
    <mergeCell ref="D106:F106"/>
    <mergeCell ref="B107:C107"/>
    <mergeCell ref="D107:F107"/>
    <mergeCell ref="L107:R107"/>
    <mergeCell ref="B110:J110"/>
    <mergeCell ref="B103:C103"/>
    <mergeCell ref="D103:E103"/>
    <mergeCell ref="B104:C104"/>
    <mergeCell ref="D104:E104"/>
    <mergeCell ref="B105:C105"/>
    <mergeCell ref="D105:E105"/>
  </mergeCells>
  <pageMargins left="0.511811024" right="0.511811024" top="0.78740157499999996" bottom="0.78740157499999996" header="0.31496062000000002" footer="0.31496062000000002"/>
  <pageSetup paperSize="9" scale="70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PLANILHA ÚNICA</vt:lpstr>
      <vt:lpstr>CRONOGRAMA FÍSICO-FINANCEIR (2)</vt:lpstr>
      <vt:lpstr>CP-SEM DESONERAÇÃO</vt:lpstr>
      <vt:lpstr>PLANILHA ÚNICA (20 UND.)</vt:lpstr>
      <vt:lpstr>'CP-SEM DESONERAÇÃO'!Area_de_impressao</vt:lpstr>
      <vt:lpstr>'CRONOGRAMA FÍSICO-FINANCEIR (2)'!Area_de_impressao</vt:lpstr>
      <vt:lpstr>'PLANILHA ÚNICA'!Area_de_impressao</vt:lpstr>
      <vt:lpstr>'PLANILHA ÚNICA (20 UND.)'!Area_de_impressao</vt:lpstr>
    </vt:vector>
  </TitlesOfParts>
  <Company>Fundação Nacional de Saúde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"Moacir Antunes" &lt;moacir.antunes@funasa.gov.br&gt;</dc:creator>
  <cp:lastModifiedBy>Cristiane Oliveira</cp:lastModifiedBy>
  <cp:revision>1</cp:revision>
  <cp:lastPrinted>2022-05-09T17:54:15Z</cp:lastPrinted>
  <dcterms:created xsi:type="dcterms:W3CDTF">2008-01-14T19:43:24Z</dcterms:created>
  <dcterms:modified xsi:type="dcterms:W3CDTF">2022-07-19T17:55:30Z</dcterms:modified>
</cp:coreProperties>
</file>