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ERNANDO\TF30+RUA DO CARTÓRIO\Documentos enviados ao Compras\"/>
    </mc:Choice>
  </mc:AlternateContent>
  <xr:revisionPtr revIDLastSave="0" documentId="8_{400996FF-BA36-41A7-BF6E-24F3973506FB}" xr6:coauthVersionLast="47" xr6:coauthVersionMax="47" xr10:uidLastSave="{00000000-0000-0000-0000-000000000000}"/>
  <bookViews>
    <workbookView xWindow="-120" yWindow="-120" windowWidth="29040" windowHeight="15840" activeTab="1" xr2:uid="{79C752B8-B14D-4646-B0AA-8D33E0EC5170}"/>
  </bookViews>
  <sheets>
    <sheet name="MATERIAL + MÃO DE OBRA TF 30" sheetId="1" r:id="rId1"/>
    <sheet name="MATERIAL + MÃO DE OBRA Cartório" sheetId="2" r:id="rId2"/>
  </sheets>
  <externalReferences>
    <externalReference r:id="rId3"/>
    <externalReference r:id="rId4"/>
  </externalReferences>
  <definedNames>
    <definedName name="_xlnm.Print_Area" localSheetId="1">'MATERIAL + MÃO DE OBRA Cartório'!$B$1:$Q$61</definedName>
    <definedName name="_xlnm.Print_Area" localSheetId="0">'MATERIAL + MÃO DE OBRA TF 30'!$B$1:$Q$90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8" i="2" l="1"/>
  <c r="P47" i="2"/>
  <c r="O47" i="2"/>
  <c r="O48" i="2" s="1"/>
  <c r="M47" i="2"/>
  <c r="L47" i="2"/>
  <c r="K44" i="2"/>
  <c r="J44" i="2"/>
  <c r="L44" i="2" s="1"/>
  <c r="M44" i="2" s="1"/>
  <c r="H44" i="2"/>
  <c r="P44" i="2" s="1"/>
  <c r="O43" i="2"/>
  <c r="L43" i="2"/>
  <c r="M43" i="2" s="1"/>
  <c r="K43" i="2"/>
  <c r="J43" i="2"/>
  <c r="H43" i="2"/>
  <c r="P43" i="2" s="1"/>
  <c r="P42" i="2"/>
  <c r="O42" i="2"/>
  <c r="Q42" i="2" s="1"/>
  <c r="M42" i="2"/>
  <c r="L42" i="2"/>
  <c r="H42" i="2"/>
  <c r="P41" i="2"/>
  <c r="O41" i="2"/>
  <c r="Q41" i="2" s="1"/>
  <c r="M41" i="2"/>
  <c r="L41" i="2"/>
  <c r="H41" i="2"/>
  <c r="P40" i="2"/>
  <c r="O40" i="2"/>
  <c r="M40" i="2"/>
  <c r="L40" i="2"/>
  <c r="H40" i="2"/>
  <c r="O38" i="2"/>
  <c r="O37" i="2"/>
  <c r="L37" i="2"/>
  <c r="M37" i="2" s="1"/>
  <c r="H37" i="2"/>
  <c r="P37" i="2" s="1"/>
  <c r="O36" i="2"/>
  <c r="L36" i="2"/>
  <c r="M36" i="2" s="1"/>
  <c r="H36" i="2"/>
  <c r="P36" i="2" s="1"/>
  <c r="O35" i="2"/>
  <c r="L35" i="2"/>
  <c r="M35" i="2" s="1"/>
  <c r="H35" i="2"/>
  <c r="P35" i="2" s="1"/>
  <c r="O34" i="2"/>
  <c r="L34" i="2"/>
  <c r="M34" i="2" s="1"/>
  <c r="H34" i="2"/>
  <c r="P34" i="2" s="1"/>
  <c r="O33" i="2"/>
  <c r="L33" i="2"/>
  <c r="M33" i="2" s="1"/>
  <c r="H33" i="2"/>
  <c r="P33" i="2" s="1"/>
  <c r="O32" i="2"/>
  <c r="L32" i="2"/>
  <c r="M32" i="2" s="1"/>
  <c r="H32" i="2"/>
  <c r="P32" i="2" s="1"/>
  <c r="O31" i="2"/>
  <c r="L31" i="2"/>
  <c r="M31" i="2" s="1"/>
  <c r="H31" i="2"/>
  <c r="P31" i="2" s="1"/>
  <c r="P38" i="2" s="1"/>
  <c r="L28" i="2"/>
  <c r="M28" i="2" s="1"/>
  <c r="H28" i="2"/>
  <c r="P28" i="2" s="1"/>
  <c r="L27" i="2"/>
  <c r="M27" i="2" s="1"/>
  <c r="H27" i="2"/>
  <c r="P27" i="2" s="1"/>
  <c r="L26" i="2"/>
  <c r="M26" i="2" s="1"/>
  <c r="H26" i="2"/>
  <c r="P26" i="2" s="1"/>
  <c r="L25" i="2"/>
  <c r="M25" i="2" s="1"/>
  <c r="H25" i="2"/>
  <c r="P25" i="2" s="1"/>
  <c r="L24" i="2"/>
  <c r="M24" i="2" s="1"/>
  <c r="H24" i="2"/>
  <c r="P24" i="2" s="1"/>
  <c r="L23" i="2"/>
  <c r="M23" i="2" s="1"/>
  <c r="H23" i="2"/>
  <c r="P23" i="2" s="1"/>
  <c r="L22" i="2"/>
  <c r="M22" i="2" s="1"/>
  <c r="H22" i="2"/>
  <c r="P22" i="2" s="1"/>
  <c r="L21" i="2"/>
  <c r="M21" i="2" s="1"/>
  <c r="H21" i="2"/>
  <c r="P21" i="2" s="1"/>
  <c r="P18" i="2"/>
  <c r="O18" i="2"/>
  <c r="Q18" i="2" s="1"/>
  <c r="M18" i="2"/>
  <c r="L18" i="2"/>
  <c r="H18" i="2"/>
  <c r="P17" i="2"/>
  <c r="O17" i="2"/>
  <c r="Q17" i="2" s="1"/>
  <c r="M17" i="2"/>
  <c r="L17" i="2"/>
  <c r="H17" i="2"/>
  <c r="P16" i="2"/>
  <c r="O16" i="2"/>
  <c r="Q16" i="2" s="1"/>
  <c r="M16" i="2"/>
  <c r="L16" i="2"/>
  <c r="H16" i="2"/>
  <c r="P15" i="2"/>
  <c r="P19" i="2" s="1"/>
  <c r="O15" i="2"/>
  <c r="O19" i="2" s="1"/>
  <c r="M15" i="2"/>
  <c r="L15" i="2"/>
  <c r="H15" i="2"/>
  <c r="O13" i="2"/>
  <c r="O12" i="2"/>
  <c r="L12" i="2"/>
  <c r="M12" i="2" s="1"/>
  <c r="H12" i="2"/>
  <c r="P12" i="2" s="1"/>
  <c r="O11" i="2"/>
  <c r="Q11" i="2" s="1"/>
  <c r="L11" i="2"/>
  <c r="M11" i="2" s="1"/>
  <c r="K11" i="2"/>
  <c r="P11" i="2" s="1"/>
  <c r="J11" i="2"/>
  <c r="P10" i="2"/>
  <c r="O10" i="2"/>
  <c r="Q10" i="2" s="1"/>
  <c r="M10" i="2"/>
  <c r="L10" i="2"/>
  <c r="K10" i="2"/>
  <c r="J10" i="2"/>
  <c r="O76" i="1"/>
  <c r="K76" i="1"/>
  <c r="J76" i="1"/>
  <c r="L76" i="1" s="1"/>
  <c r="M76" i="1" s="1"/>
  <c r="H76" i="1"/>
  <c r="P76" i="1" s="1"/>
  <c r="P75" i="1"/>
  <c r="L75" i="1"/>
  <c r="M75" i="1" s="1"/>
  <c r="H75" i="1"/>
  <c r="O75" i="1" s="1"/>
  <c r="Q75" i="1" s="1"/>
  <c r="P74" i="1"/>
  <c r="L74" i="1"/>
  <c r="M74" i="1" s="1"/>
  <c r="H74" i="1"/>
  <c r="O74" i="1" s="1"/>
  <c r="Q74" i="1" s="1"/>
  <c r="P73" i="1"/>
  <c r="L73" i="1"/>
  <c r="M73" i="1" s="1"/>
  <c r="H73" i="1"/>
  <c r="O73" i="1" s="1"/>
  <c r="Q73" i="1" s="1"/>
  <c r="K72" i="1"/>
  <c r="J72" i="1"/>
  <c r="L72" i="1" s="1"/>
  <c r="M72" i="1" s="1"/>
  <c r="H72" i="1"/>
  <c r="O72" i="1" s="1"/>
  <c r="P69" i="1"/>
  <c r="O69" i="1"/>
  <c r="Q69" i="1" s="1"/>
  <c r="K69" i="1"/>
  <c r="L69" i="1" s="1"/>
  <c r="M69" i="1" s="1"/>
  <c r="P68" i="1"/>
  <c r="L68" i="1"/>
  <c r="M68" i="1" s="1"/>
  <c r="H68" i="1"/>
  <c r="O68" i="1" s="1"/>
  <c r="Q68" i="1" s="1"/>
  <c r="P67" i="1"/>
  <c r="L67" i="1"/>
  <c r="M67" i="1" s="1"/>
  <c r="H67" i="1"/>
  <c r="O67" i="1" s="1"/>
  <c r="Q67" i="1" s="1"/>
  <c r="K66" i="1"/>
  <c r="J66" i="1"/>
  <c r="L66" i="1" s="1"/>
  <c r="M66" i="1" s="1"/>
  <c r="H66" i="1"/>
  <c r="O66" i="1" s="1"/>
  <c r="L65" i="1"/>
  <c r="M65" i="1" s="1"/>
  <c r="H65" i="1"/>
  <c r="P65" i="1" s="1"/>
  <c r="L64" i="1"/>
  <c r="M64" i="1" s="1"/>
  <c r="H64" i="1"/>
  <c r="P64" i="1" s="1"/>
  <c r="L63" i="1"/>
  <c r="M63" i="1" s="1"/>
  <c r="H63" i="1"/>
  <c r="P63" i="1" s="1"/>
  <c r="L62" i="1"/>
  <c r="M62" i="1" s="1"/>
  <c r="H62" i="1"/>
  <c r="P62" i="1" s="1"/>
  <c r="P59" i="1"/>
  <c r="L59" i="1"/>
  <c r="M59" i="1" s="1"/>
  <c r="H59" i="1"/>
  <c r="O59" i="1" s="1"/>
  <c r="Q59" i="1" s="1"/>
  <c r="P58" i="1"/>
  <c r="L58" i="1"/>
  <c r="M58" i="1" s="1"/>
  <c r="H58" i="1"/>
  <c r="O58" i="1" s="1"/>
  <c r="Q58" i="1" s="1"/>
  <c r="P57" i="1"/>
  <c r="L57" i="1"/>
  <c r="M57" i="1" s="1"/>
  <c r="H57" i="1"/>
  <c r="O57" i="1" s="1"/>
  <c r="Q57" i="1" s="1"/>
  <c r="P56" i="1"/>
  <c r="L56" i="1"/>
  <c r="M56" i="1" s="1"/>
  <c r="H56" i="1"/>
  <c r="O56" i="1" s="1"/>
  <c r="Q56" i="1" s="1"/>
  <c r="P55" i="1"/>
  <c r="L55" i="1"/>
  <c r="M55" i="1" s="1"/>
  <c r="H55" i="1"/>
  <c r="O55" i="1" s="1"/>
  <c r="Q55" i="1" s="1"/>
  <c r="K54" i="1"/>
  <c r="J54" i="1"/>
  <c r="L54" i="1" s="1"/>
  <c r="M54" i="1" s="1"/>
  <c r="H54" i="1"/>
  <c r="O54" i="1" s="1"/>
  <c r="L53" i="1"/>
  <c r="M53" i="1" s="1"/>
  <c r="H53" i="1"/>
  <c r="P53" i="1" s="1"/>
  <c r="L52" i="1"/>
  <c r="M52" i="1" s="1"/>
  <c r="H52" i="1"/>
  <c r="P52" i="1" s="1"/>
  <c r="L51" i="1"/>
  <c r="M51" i="1" s="1"/>
  <c r="H51" i="1"/>
  <c r="P51" i="1" s="1"/>
  <c r="L50" i="1"/>
  <c r="M50" i="1" s="1"/>
  <c r="H50" i="1"/>
  <c r="P50" i="1" s="1"/>
  <c r="P47" i="1"/>
  <c r="P48" i="1" s="1"/>
  <c r="L47" i="1"/>
  <c r="M47" i="1" s="1"/>
  <c r="H47" i="1"/>
  <c r="O47" i="1" s="1"/>
  <c r="P45" i="1"/>
  <c r="P44" i="1"/>
  <c r="O44" i="1"/>
  <c r="Q44" i="1" s="1"/>
  <c r="M44" i="1"/>
  <c r="L44" i="1"/>
  <c r="H44" i="1"/>
  <c r="P43" i="1"/>
  <c r="O43" i="1"/>
  <c r="Q43" i="1" s="1"/>
  <c r="M43" i="1"/>
  <c r="L43" i="1"/>
  <c r="H43" i="1"/>
  <c r="P42" i="1"/>
  <c r="O42" i="1"/>
  <c r="O45" i="1" s="1"/>
  <c r="M42" i="1"/>
  <c r="L42" i="1"/>
  <c r="H42" i="1"/>
  <c r="L39" i="1"/>
  <c r="M39" i="1" s="1"/>
  <c r="H39" i="1"/>
  <c r="P39" i="1" s="1"/>
  <c r="L38" i="1"/>
  <c r="M38" i="1" s="1"/>
  <c r="H38" i="1"/>
  <c r="P38" i="1" s="1"/>
  <c r="L37" i="1"/>
  <c r="M37" i="1" s="1"/>
  <c r="H37" i="1"/>
  <c r="P37" i="1" s="1"/>
  <c r="L36" i="1"/>
  <c r="M36" i="1" s="1"/>
  <c r="H36" i="1"/>
  <c r="P36" i="1" s="1"/>
  <c r="L35" i="1"/>
  <c r="M35" i="1" s="1"/>
  <c r="H35" i="1"/>
  <c r="P35" i="1" s="1"/>
  <c r="L34" i="1"/>
  <c r="M34" i="1" s="1"/>
  <c r="H34" i="1"/>
  <c r="P34" i="1" s="1"/>
  <c r="P40" i="1" s="1"/>
  <c r="P30" i="1"/>
  <c r="O30" i="1"/>
  <c r="Q30" i="1" s="1"/>
  <c r="L30" i="1"/>
  <c r="M30" i="1" s="1"/>
  <c r="H30" i="1"/>
  <c r="P29" i="1"/>
  <c r="L29" i="1"/>
  <c r="M29" i="1" s="1"/>
  <c r="H29" i="1"/>
  <c r="O29" i="1" s="1"/>
  <c r="Q29" i="1" s="1"/>
  <c r="P28" i="1"/>
  <c r="L28" i="1"/>
  <c r="M28" i="1" s="1"/>
  <c r="H28" i="1"/>
  <c r="O28" i="1" s="1"/>
  <c r="Q28" i="1" s="1"/>
  <c r="P27" i="1"/>
  <c r="L27" i="1"/>
  <c r="M27" i="1" s="1"/>
  <c r="H27" i="1"/>
  <c r="O27" i="1" s="1"/>
  <c r="Q27" i="1" s="1"/>
  <c r="V26" i="1"/>
  <c r="L26" i="1"/>
  <c r="M26" i="1" s="1"/>
  <c r="H26" i="1"/>
  <c r="P26" i="1" s="1"/>
  <c r="L25" i="1"/>
  <c r="M25" i="1" s="1"/>
  <c r="H25" i="1"/>
  <c r="P25" i="1" s="1"/>
  <c r="V24" i="1"/>
  <c r="L24" i="1"/>
  <c r="M24" i="1" s="1"/>
  <c r="H24" i="1"/>
  <c r="P24" i="1" s="1"/>
  <c r="O23" i="1"/>
  <c r="L23" i="1"/>
  <c r="M23" i="1" s="1"/>
  <c r="H23" i="1"/>
  <c r="P23" i="1" s="1"/>
  <c r="O22" i="1"/>
  <c r="L22" i="1"/>
  <c r="M22" i="1" s="1"/>
  <c r="H22" i="1"/>
  <c r="P22" i="1" s="1"/>
  <c r="P31" i="1" s="1"/>
  <c r="V21" i="1"/>
  <c r="V23" i="1" s="1"/>
  <c r="L19" i="1"/>
  <c r="M19" i="1" s="1"/>
  <c r="H19" i="1"/>
  <c r="P19" i="1" s="1"/>
  <c r="L18" i="1"/>
  <c r="M18" i="1" s="1"/>
  <c r="H18" i="1"/>
  <c r="P18" i="1" s="1"/>
  <c r="L17" i="1"/>
  <c r="M17" i="1" s="1"/>
  <c r="H17" i="1"/>
  <c r="P17" i="1" s="1"/>
  <c r="L16" i="1"/>
  <c r="M16" i="1" s="1"/>
  <c r="H16" i="1"/>
  <c r="P16" i="1" s="1"/>
  <c r="P20" i="1" s="1"/>
  <c r="P13" i="1"/>
  <c r="L13" i="1"/>
  <c r="M13" i="1" s="1"/>
  <c r="H13" i="1"/>
  <c r="O13" i="1" s="1"/>
  <c r="Q13" i="1" s="1"/>
  <c r="P12" i="1"/>
  <c r="K12" i="1"/>
  <c r="J12" i="1"/>
  <c r="L12" i="1" s="1"/>
  <c r="M12" i="1" s="1"/>
  <c r="H12" i="1"/>
  <c r="O12" i="1" s="1"/>
  <c r="Q12" i="1" s="1"/>
  <c r="K11" i="1"/>
  <c r="L11" i="1" s="1"/>
  <c r="M11" i="1" s="1"/>
  <c r="J11" i="1"/>
  <c r="H11" i="1"/>
  <c r="P11" i="1" s="1"/>
  <c r="O10" i="1"/>
  <c r="M10" i="1"/>
  <c r="L10" i="1"/>
  <c r="K10" i="1"/>
  <c r="J10" i="1"/>
  <c r="H10" i="1"/>
  <c r="P10" i="1" s="1"/>
  <c r="P14" i="1" s="1"/>
  <c r="Q31" i="2" l="1"/>
  <c r="P45" i="2"/>
  <c r="P29" i="2"/>
  <c r="Q33" i="2"/>
  <c r="Q35" i="2"/>
  <c r="Q37" i="2"/>
  <c r="Q12" i="2"/>
  <c r="R12" i="2" s="1"/>
  <c r="P13" i="2"/>
  <c r="Q32" i="2"/>
  <c r="Q34" i="2"/>
  <c r="Q36" i="2"/>
  <c r="Q43" i="2"/>
  <c r="O45" i="2"/>
  <c r="Q15" i="2"/>
  <c r="Q40" i="2"/>
  <c r="Q47" i="2"/>
  <c r="O21" i="2"/>
  <c r="O22" i="2"/>
  <c r="Q22" i="2" s="1"/>
  <c r="O23" i="2"/>
  <c r="Q23" i="2" s="1"/>
  <c r="O24" i="2"/>
  <c r="Q24" i="2" s="1"/>
  <c r="O25" i="2"/>
  <c r="Q25" i="2" s="1"/>
  <c r="O26" i="2"/>
  <c r="Q26" i="2" s="1"/>
  <c r="O27" i="2"/>
  <c r="Q27" i="2" s="1"/>
  <c r="O28" i="2"/>
  <c r="Q28" i="2" s="1"/>
  <c r="O44" i="2"/>
  <c r="Q44" i="2" s="1"/>
  <c r="O48" i="1"/>
  <c r="Q47" i="1"/>
  <c r="Q22" i="1"/>
  <c r="Q66" i="1"/>
  <c r="O77" i="1"/>
  <c r="Q23" i="1"/>
  <c r="Q76" i="1"/>
  <c r="P66" i="1"/>
  <c r="P70" i="1" s="1"/>
  <c r="P54" i="1"/>
  <c r="Q54" i="1" s="1"/>
  <c r="Q10" i="1"/>
  <c r="O11" i="1"/>
  <c r="Q11" i="1" s="1"/>
  <c r="O16" i="1"/>
  <c r="O17" i="1"/>
  <c r="Q17" i="1" s="1"/>
  <c r="O18" i="1"/>
  <c r="Q18" i="1" s="1"/>
  <c r="O19" i="1"/>
  <c r="Q19" i="1" s="1"/>
  <c r="O24" i="1"/>
  <c r="Q24" i="1" s="1"/>
  <c r="O34" i="1"/>
  <c r="O35" i="1"/>
  <c r="Q35" i="1" s="1"/>
  <c r="O36" i="1"/>
  <c r="Q36" i="1" s="1"/>
  <c r="O37" i="1"/>
  <c r="Q37" i="1" s="1"/>
  <c r="O38" i="1"/>
  <c r="Q38" i="1" s="1"/>
  <c r="O39" i="1"/>
  <c r="Q39" i="1" s="1"/>
  <c r="Q42" i="1"/>
  <c r="O50" i="1"/>
  <c r="O51" i="1"/>
  <c r="Q51" i="1" s="1"/>
  <c r="O52" i="1"/>
  <c r="Q52" i="1" s="1"/>
  <c r="O53" i="1"/>
  <c r="Q53" i="1" s="1"/>
  <c r="O62" i="1"/>
  <c r="O63" i="1"/>
  <c r="Q63" i="1" s="1"/>
  <c r="O64" i="1"/>
  <c r="Q64" i="1" s="1"/>
  <c r="O65" i="1"/>
  <c r="Q65" i="1" s="1"/>
  <c r="O25" i="1"/>
  <c r="Q25" i="1" s="1"/>
  <c r="O26" i="1"/>
  <c r="Q26" i="1" s="1"/>
  <c r="P72" i="1"/>
  <c r="P77" i="1" s="1"/>
  <c r="P49" i="2" l="1"/>
  <c r="Q19" i="2"/>
  <c r="R18" i="2"/>
  <c r="R37" i="2"/>
  <c r="Q38" i="2"/>
  <c r="Q45" i="2"/>
  <c r="R44" i="2"/>
  <c r="O29" i="2"/>
  <c r="O49" i="2" s="1"/>
  <c r="Q21" i="2"/>
  <c r="Q13" i="2"/>
  <c r="Q48" i="2"/>
  <c r="R47" i="2"/>
  <c r="Q16" i="1"/>
  <c r="O20" i="1"/>
  <c r="O31" i="1"/>
  <c r="Q14" i="1"/>
  <c r="R13" i="1"/>
  <c r="P60" i="1"/>
  <c r="P78" i="1" s="1"/>
  <c r="Q31" i="1"/>
  <c r="R29" i="1"/>
  <c r="O14" i="1"/>
  <c r="Q48" i="1"/>
  <c r="R47" i="1"/>
  <c r="R44" i="1"/>
  <c r="Q45" i="1"/>
  <c r="Q34" i="1"/>
  <c r="O40" i="1"/>
  <c r="Q62" i="1"/>
  <c r="O70" i="1"/>
  <c r="Q50" i="1"/>
  <c r="O60" i="1"/>
  <c r="Q72" i="1"/>
  <c r="Q77" i="1" s="1"/>
  <c r="R77" i="1" s="1"/>
  <c r="Q49" i="2" l="1"/>
  <c r="Q29" i="2"/>
  <c r="R28" i="2"/>
  <c r="R49" i="2" s="1"/>
  <c r="Q60" i="1"/>
  <c r="R59" i="1"/>
  <c r="O78" i="1"/>
  <c r="R40" i="1"/>
  <c r="Q40" i="1"/>
  <c r="Q70" i="1"/>
  <c r="R68" i="1"/>
  <c r="R19" i="1"/>
  <c r="R78" i="1" s="1"/>
  <c r="Q20" i="1"/>
  <c r="Q78" i="1" s="1"/>
</calcChain>
</file>

<file path=xl/sharedStrings.xml><?xml version="1.0" encoding="utf-8"?>
<sst xmlns="http://schemas.openxmlformats.org/spreadsheetml/2006/main" count="350" uniqueCount="197">
  <si>
    <t>Relatório Global - Data: 24 de março de 2022</t>
  </si>
  <si>
    <t>Cliente: PREFEITURA MUNICIPAL DE TRIUNFO</t>
  </si>
  <si>
    <t>Endereço: RUA XV DE NOVEMBRO, 15 - TRIUNFO</t>
  </si>
  <si>
    <t>Local:</t>
  </si>
  <si>
    <t>Estrada TF 30, Localidade de General Neto</t>
  </si>
  <si>
    <t>Trecho:</t>
  </si>
  <si>
    <t>373 metros</t>
  </si>
  <si>
    <t>ITEM</t>
  </si>
  <si>
    <t>Código SINAPI</t>
  </si>
  <si>
    <t>DESCRIÇÃO</t>
  </si>
  <si>
    <t>QTD.</t>
  </si>
  <si>
    <t xml:space="preserve">UN </t>
  </si>
  <si>
    <t>PREÇO UNITÁRIO SEM BDI [R$]</t>
  </si>
  <si>
    <t>PREÇO TOTAL S/ BDI</t>
  </si>
  <si>
    <t>BDI</t>
  </si>
  <si>
    <t>PREÇO TOTAL COM BDI [R$]</t>
  </si>
  <si>
    <t>MATERIAL    [R$]</t>
  </si>
  <si>
    <t>MÃO DE OBRA   [R$]</t>
  </si>
  <si>
    <t>MATERIAL + MÃO DE OBRA    [R$]</t>
  </si>
  <si>
    <t>TOTAL         [R$]</t>
  </si>
  <si>
    <t xml:space="preserve">PAVIMENTAÇÃO ASFÁLTICA </t>
  </si>
  <si>
    <t>SERVIÇOS INICIAIS</t>
  </si>
  <si>
    <t>1.1</t>
  </si>
  <si>
    <t>CP-1</t>
  </si>
  <si>
    <t>PLACA DE OBRA EM CHAPA DE AÇO GALVANIZADA</t>
  </si>
  <si>
    <t>m²</t>
  </si>
  <si>
    <t>1.2</t>
  </si>
  <si>
    <t>CP-2</t>
  </si>
  <si>
    <t>ADMINISTRAÇÃO DE OBRA</t>
  </si>
  <si>
    <t>mês</t>
  </si>
  <si>
    <t>1.3</t>
  </si>
  <si>
    <t>CP-3</t>
  </si>
  <si>
    <t>MOBILIZAÇÃO DE OBRA</t>
  </si>
  <si>
    <t>1.4</t>
  </si>
  <si>
    <t>LOCAÇÃO DE PAVIMENTAÇÃO, INCLUSIVE ACOMPANHAMENTO DO GREIDE</t>
  </si>
  <si>
    <t>m</t>
  </si>
  <si>
    <t>SUBTOTAL ITEM 1:</t>
  </si>
  <si>
    <t>TERRAPLANAGEM</t>
  </si>
  <si>
    <t>2.1</t>
  </si>
  <si>
    <t>ESCAVAÇÃO VERTICAL A CÉU ABERTO, EM OBRAS DE INFRAESTRUTURA, INCLUINDO CARGA, DESCARGA E TRANSPORTE, EM SOLO DE 1ª CATEGORIA COM ESCAVADEIRA HIDRÁULICA</t>
  </si>
  <si>
    <t>m³</t>
  </si>
  <si>
    <t>2.2</t>
  </si>
  <si>
    <t>EXECUÇÃO E COMPACTAÇÃO DE ATERRO COM SOLO PREDOMINANTEMENTE ARGILOSO - EXCLUSIVE SOLO, ESCAVAÇÃO, CARGA E TRANSPORTE.</t>
  </si>
  <si>
    <t>2.3</t>
  </si>
  <si>
    <t>TRANSPORTE COM CAMINHÃO BASCULANTE DE 10 M³, EM VIA URBANA PAVIMENTADA, DMT = 1KM (BOTA FORA)</t>
  </si>
  <si>
    <t>m³xkm</t>
  </si>
  <si>
    <t>2.4</t>
  </si>
  <si>
    <t xml:space="preserve">REGULARIZAÇÃO E COMPACTAÇÃO DE SUBLEITO </t>
  </si>
  <si>
    <t>SUBTOTAL ITEM 2:</t>
  </si>
  <si>
    <t>MICRODRENAGEM</t>
  </si>
  <si>
    <t>3.1</t>
  </si>
  <si>
    <t>ESCAVAÇÃO MECANIZADA DE VALA COM PROFUNDIDADE ATÉ 1,5 M (MÉDIA ENTRE MONTANTE E JUSANTE/UMA COMPOSIÇÃO POR TRECHO) COM RETROESCAVADEIRA (CAPACIDADE DA CAÇAMBA DA RETRO: 0,26 M3 / POTÊNCIA: 88 HP), LARGURA DE 0,8 M A 1,5 M,
EM SOLO DE 1A CATEGORIA, LOCAISCOM BAIXO NÍVEL DE INTERFERÊNCIA</t>
  </si>
  <si>
    <t>3.2</t>
  </si>
  <si>
    <t>PREPARO DE FUNDO DE VALA COM LARGURA MENOR QUE 1,5 M, COM CAMADA DE BRITA, LANÇAMENTO MANUAL.</t>
  </si>
  <si>
    <t>Apenas tubos, sem considerar profundidade</t>
  </si>
  <si>
    <t>3.3</t>
  </si>
  <si>
    <t>TUBO DE CONCRETO SIMPLES PARA AGUAS PLUVIAIS, CLASSE PS1, COM ENCAIXE MACHO E FEMEA, DIAMETRO NOMINAL DE 400 MM</t>
  </si>
  <si>
    <t>3.4</t>
  </si>
  <si>
    <t>TUBO DE CONCRETO ARMADO PARA AGUAS PLUVIAIS, CLASSE PA-2, COM ENCAIXE MACHO E FEMEA, DIAMETRO NOMINAL DE 400 MM</t>
  </si>
  <si>
    <t>3.5</t>
  </si>
  <si>
    <t>ASSENTAMENTO DE TUBO DE CONCRETO PARA REDES COLETORAS DE ÁGUAS PLUVIAIS, DIÂMETRO DE 400 MM</t>
  </si>
  <si>
    <t>3.6</t>
  </si>
  <si>
    <t>REATERRO MECANIZADO DE VALA COM RETROESCAVADEIRA</t>
  </si>
  <si>
    <t>3.7</t>
  </si>
  <si>
    <t>3.8</t>
  </si>
  <si>
    <t>BOCA DE LOBO SIMPLES RETANGULAR</t>
  </si>
  <si>
    <t xml:space="preserve">un </t>
  </si>
  <si>
    <t>3.9</t>
  </si>
  <si>
    <t>CANALETA MEIA CANA PRÉ-MOLDADA DE CONCRETO (D = 30 CM) - FORNECIMENTO E INSTALAÇÃO.</t>
  </si>
  <si>
    <t>SUBTOTAL ITEM 3:</t>
  </si>
  <si>
    <t>BUEIRO SIMPLES TUBULAR DE CONCRETO</t>
  </si>
  <si>
    <t>4.1</t>
  </si>
  <si>
    <t>TUBULAÇÃO</t>
  </si>
  <si>
    <t>4.1.1</t>
  </si>
  <si>
    <t>4.1.2</t>
  </si>
  <si>
    <t>TRANSPORTE COM CAMINHÃO BASCULANTE DE 10 M³, EM VIA URBANA PAVIMENTADA, DMT = 1km (BOTA FORA)</t>
  </si>
  <si>
    <t>4.1.3</t>
  </si>
  <si>
    <t xml:space="preserve">PREPARO DE FUNDO DE VALA COM LARGURA MENOR QUE 1,5 M (ACERTO DO SOLO NATURAL). </t>
  </si>
  <si>
    <t>4.1.4</t>
  </si>
  <si>
    <t>TUBO DE CONCRETO ARMADO PARA AGUAS PLUVIAIS, CLASSE PA-2, COM ENCAIXE MACHO E FEMEA, DIAMETRO NOMINAL DE 600 MM</t>
  </si>
  <si>
    <t>4.1.5</t>
  </si>
  <si>
    <t>ASSENTAMENTO DE TUBO DE CONCRETO PARA REDES COLETORAS DE ÁGUAS PLUVIAIS, DIÂMETRO DE 600 MM, JUNTA RÍGIDA, INSTALADO EM LOCAL COM BAIXO NÍVEL DE INTERFERÊNCIAS (NÃO INCLUI FORNECIMENTO).</t>
  </si>
  <si>
    <t>4.1.6</t>
  </si>
  <si>
    <t>SUBTOTAL ITEM 4.1:</t>
  </si>
  <si>
    <t>4.2</t>
  </si>
  <si>
    <t xml:space="preserve">BERÇO DE CONCRETO </t>
  </si>
  <si>
    <t>4.2.1</t>
  </si>
  <si>
    <t xml:space="preserve">LASTRO DE CONCRETO MAGRO, APLICADO EM PISOS, LAJES SOBRE SOLO OU RADIERS, ESPESSURA DE 5 CM. </t>
  </si>
  <si>
    <t>4.2.2</t>
  </si>
  <si>
    <t>FABRICAÇÃO, MONTAGEM E DESMONTAGEM DE FORMA PARA RADIER, EM MADEIRA SERRADA, 4 UTILIZAÇÕES.</t>
  </si>
  <si>
    <t>4.2.3</t>
  </si>
  <si>
    <t>CONCRETO CICLÓPICO FCK = 15MPA, 30% PEDRA DE MÃO EM VOLUME REAL, INCLUSIVE LANÇAMENTO.</t>
  </si>
  <si>
    <t>SUBTOTAL ITEM 4.2:</t>
  </si>
  <si>
    <t>4.3</t>
  </si>
  <si>
    <t>ALAS E TESTA</t>
  </si>
  <si>
    <t>4.3.1</t>
  </si>
  <si>
    <t>BOCA PARA BUEIRO SIMPLES TUBULAR D = 60 CM EM CONCRETO, ALAS COM ESCONSIDADE DE 0°, INCLUINDO FÔRMAS E MATERIAIS</t>
  </si>
  <si>
    <t>UN</t>
  </si>
  <si>
    <t>SUBTOTAL ITEM 4.3:</t>
  </si>
  <si>
    <t>PAVIMENTAÇÃO</t>
  </si>
  <si>
    <t>5.1</t>
  </si>
  <si>
    <t>EXECUÇÃO E COMPACTAÇÃO DE SUB BASE PARA PAVIMENTAÇÃO DE RACHÃO, INCLUSO TRAVAMENTO</t>
  </si>
  <si>
    <t>5.2</t>
  </si>
  <si>
    <t xml:space="preserve">EXECUÇÃO E COMPACTAÇÃO DE BASE PARA PAVIMENTAÇÃO DE BRITA GRADUADA SIMPLES </t>
  </si>
  <si>
    <t>5.3</t>
  </si>
  <si>
    <t>TRANSPORTE COM CAMINHÃO BASCULANTE DE 10 M³, EM VIA URBANA PAVIMENTADA, DMT = 28km (JAZIDA)</t>
  </si>
  <si>
    <t>5.4</t>
  </si>
  <si>
    <t xml:space="preserve">CARGA, MANOBRA E DESCARGA DE MATERIAIS GRANULARES EM CAMINHÃO BASCULANTE </t>
  </si>
  <si>
    <t>5.5</t>
  </si>
  <si>
    <t>CP-4</t>
  </si>
  <si>
    <t xml:space="preserve">EXECUÇÃO DE IMPRIMAÇÃO COM ASFALTO DILUÍDO </t>
  </si>
  <si>
    <t>5.6</t>
  </si>
  <si>
    <t>EXECUÇÃO DE PINTURA DE LIGAÇÃO COM EMULSÃO ASFÁLTICA RR-2C.</t>
  </si>
  <si>
    <t>5.7</t>
  </si>
  <si>
    <t>EXECUÇÃO DE PAVIMENTO COM APLICAÇÃO DE CONCRETO ASFÁLTICO, CAMADA DE ROLAMENTO - CBUQ 6cm</t>
  </si>
  <si>
    <t>6.1</t>
  </si>
  <si>
    <t>PISO TÁTIL PARA RAMPAS, DIRECIONAL OU ALERTA, ASSENTADO SOBRE ARGAMASSA</t>
  </si>
  <si>
    <t>5.8</t>
  </si>
  <si>
    <t>TRANSPORTE COM CAMINHÃO BASCULANTE 10 M3 DE CBUQ DMT = 28km</t>
  </si>
  <si>
    <t>5.9</t>
  </si>
  <si>
    <t>CARGA DE MISTURA ASFÁLTICA EM CAMINHÃO BASCULANTE 10 M³</t>
  </si>
  <si>
    <t>SUBTOTAL ITEM 5:</t>
  </si>
  <si>
    <t>PASSEIO E FAIXA ELEVADA</t>
  </si>
  <si>
    <t xml:space="preserve">LASTRO COM MATERIAL GRANULAR, APLICADO EM PISOS OU LAJES SOBRE SOLO, ESPESSURA DE *5 CM*. </t>
  </si>
  <si>
    <t>6.2</t>
  </si>
  <si>
    <t>EXECUÇÃO DE PASSEIO (CALÇADA) OU PISO DE CONCRETO COM CONCRETO MOLDADO IN LOCO, USINADO, ACABAMENTO CONVENCIONAL, NÃO ARMADO.</t>
  </si>
  <si>
    <t>6.3</t>
  </si>
  <si>
    <t>ASSENTAMENTO DE GUIA (MEIO-FIO) EM TRECHO RETO, CONFECCIONADA EM CONCRETO,  PRÉ-FABRICADO, DIMENSÕES 100X15X13X30 CM (COMPRIMENTO X BASE INFERIOR X BASE SUPERIOR X ALTURA), PARA VIAS URBANAS (USO VIÁRIO)</t>
  </si>
  <si>
    <t>6.4</t>
  </si>
  <si>
    <t>PINTURA DE MEIO-FIO COM TINTA BRANCA A BASE DE CAL (CAIAÇÃO).</t>
  </si>
  <si>
    <t>6.5</t>
  </si>
  <si>
    <t>EXECUÇÃO DE FAIXA ELEVADA PARA PEDESTRES COM CBUQ (7,5X8X0,15)</t>
  </si>
  <si>
    <t>6.6</t>
  </si>
  <si>
    <t>6.7</t>
  </si>
  <si>
    <t>6.8</t>
  </si>
  <si>
    <t>SICRO 2019756</t>
  </si>
  <si>
    <t>CANAL MONOBLOCO COM CORPO E GRELHA EM CONCRETO POLÍMERO COM EFEITO AUTOLIMPANTE - CARGA DE CONTROLE DE 400KN - 100X25X32 CM - FORNECIMENTO E INSTALAÇÃO EM PAVIMENTO DE ASFALTO</t>
  </si>
  <si>
    <t>SUBTOTAL ITEM 6:</t>
  </si>
  <si>
    <t>SINALIZAÇÃO</t>
  </si>
  <si>
    <t>7.1</t>
  </si>
  <si>
    <t>CP-5</t>
  </si>
  <si>
    <t>LIMPEZA E PREPARO DE SUPERFICIE PARA RECEBER PINTURA</t>
  </si>
  <si>
    <t>7.2</t>
  </si>
  <si>
    <t>SINALIZAÇÃO HORIZONTAL COM TINTA RETRORREFLETIVA A BASE DE RESINA ACRILICA, COM MICRO ESFERAS DE VIDRO (EIXO  E BORDAS)</t>
  </si>
  <si>
    <t>7.3</t>
  </si>
  <si>
    <t>PINTURA DE FAIXA DE PEDESTRE OU ZEBRADA COM  COM TINTA RETRORREFLETIVA A BASE DE RESINA ACRILICA, E = 30 CM</t>
  </si>
  <si>
    <t>7.4</t>
  </si>
  <si>
    <t>PINTURA DE SÍMBOLOS E TEXTOS COM TINTA ACRÍLICA, DEMARCAÇÃO COM FITA ADESIVA E APLICAÇÃO COM ROLO.</t>
  </si>
  <si>
    <t>7.5</t>
  </si>
  <si>
    <t>CP-6</t>
  </si>
  <si>
    <t>PLACA TIPO A32B ADVERTÊNCIA DE FAIXA ELEVADA DE PEDESTRES</t>
  </si>
  <si>
    <t>SUBTOTAL ITEM 7:</t>
  </si>
  <si>
    <t>TOTAL DO ORÇAMENTO</t>
  </si>
  <si>
    <t>Observações:</t>
  </si>
  <si>
    <t xml:space="preserve">  - Data base de referência: </t>
  </si>
  <si>
    <t>SINAPI 14/03/2022</t>
  </si>
  <si>
    <t xml:space="preserve">  - Código:</t>
  </si>
  <si>
    <t>PCI.818.01</t>
  </si>
  <si>
    <t xml:space="preserve">  - Encargos:</t>
  </si>
  <si>
    <t xml:space="preserve">  - BDI</t>
  </si>
  <si>
    <t>Triunfo/RS, 24 de março de 2022</t>
  </si>
  <si>
    <t xml:space="preserve">  - Nome do Responsável:</t>
  </si>
  <si>
    <t>FERNANDO AZEREDO COUTINHO</t>
  </si>
  <si>
    <t>.</t>
  </si>
  <si>
    <t>Rua do Cartório, Distrito de Vendinha, Triunfo/RS</t>
  </si>
  <si>
    <t>157 metros</t>
  </si>
  <si>
    <t>MATERIAL</t>
  </si>
  <si>
    <t>MÃO DE OBRA</t>
  </si>
  <si>
    <t xml:space="preserve">    TOTAL  [R$]</t>
  </si>
  <si>
    <t>PAVIMENTAÇÃO COM BLOCOS DE CONCRETO</t>
  </si>
  <si>
    <t>TERRAPLENAGEM</t>
  </si>
  <si>
    <t>ESCAVAÇÃO HORIZONTAL, INCLUINDO CARGA E DESCARGA EM SOLO DE 1A CATEGORIA.</t>
  </si>
  <si>
    <t>TRANSPORTE COM CAMINHÃO BASCULANTE DE 10 M³, EM VIA URBANA PAVIMENTADA, DMT = 11,2km (BOTA FORA)</t>
  </si>
  <si>
    <t>ESCAVAÇÃO MECANIZADA DE VALA COM PROFUNDIDADE ATÉ 1,5 M (MÉDIA MONTANTE E JUSANTE/UMA COMPOSIÇÃO POR TRECHO), RETROESCAV. (0,26 M3), LARGURA DE 0,8M A 1,5M, EM SOLO DE 1A CATEGORIA</t>
  </si>
  <si>
    <t>TRANSPORTE COM CAMINHÃO BASCULANTE 6M³ EM RODOVIA PAVIMENTADA DMT = 9km (BOTA FORA)</t>
  </si>
  <si>
    <t>m³.km</t>
  </si>
  <si>
    <t>TUBO DE CONCRETO SIMPLES PARA AGUAS PLUVIAIS, CLASSE PS1, COM ENCAIXE PONTA E BOLSA, DIAMETRO NOMINAL DE 400 MM</t>
  </si>
  <si>
    <t>TUBO DE CONCRETO ARMADO PARA AGUAS PLUVIAIS, CLASSE PA-1, COM ENCAIXE PONTA E BOLSA, DIAMETRO NOMINAL DE 400 MM</t>
  </si>
  <si>
    <t>ASSENTAMENTO DE TUBO DE CONCRETO PARA REDES COLETORAS DE ÁGUAS PLUVIAIS, DIÂMETRO DE 400 MM, JUNTA RÍGIDA</t>
  </si>
  <si>
    <t>CAIXA PARA BOCA DE LOBO SIMPLES RETANGULAR, EM ALVENARIA COM BLOCOS DE CONCRETO</t>
  </si>
  <si>
    <t>EXECUÇÃO E COMPACTAÇÃO DE BASE E OU SUB BASE PARA PAVIMENTAÇÃO DE BRITA GRADUADA SIMPLES - EXCLUSIVE CARGA E TRANSPORTE.</t>
  </si>
  <si>
    <t>TRANSPORTE COM CAMINHÃO BASCULANTE 6M³ EM RODOVIA PAVIMENTADA DMT = 13km (JAZIDA)</t>
  </si>
  <si>
    <t>4.4</t>
  </si>
  <si>
    <t>4.5</t>
  </si>
  <si>
    <t>EXECUÇÃO DE VIA EM PISO INTERTRAVADO, COM BLOCO 16 FACES DE 22 X 11 CM, ASSENTAMENTO EM PÓ DE PEDRA COM ESPESSURA 8 CM E COMPACTAÇÃO COM PLACA VIBRATÓRIA</t>
  </si>
  <si>
    <t>4.6</t>
  </si>
  <si>
    <t>EXECUÇÃO DE PASSEIO (CALÇADA) OU PISO DE CONCRETO COM CONCRETO MOLDADO IN LOCO, USINADO, ACABAMENTO CONVENCIONAL, NÃO ARMADO</t>
  </si>
  <si>
    <t>4.7</t>
  </si>
  <si>
    <t>PREPARO DE FUNDO DE VALA COM LARGURA MAIOR OU IGUAL A 1,5 M E MENOR QUE 2,5M, COM CAMADA DE BRITA, LANÇAMENTO MANUAL</t>
  </si>
  <si>
    <t>SUBTOTAL ITEM 4:</t>
  </si>
  <si>
    <t>LIMPEZA E PREPARO DE SUPERFICIE DE CONCRETO PARA RECEBER PINTURA</t>
  </si>
  <si>
    <t>PINTURA DE EIXO VIÁRIO SOBRE ASFALTO COM TINTA RETRORREFLETIVA A BASE DE RESINA ACRÍLICA COM MICROESFERAS DE VIDRO</t>
  </si>
  <si>
    <t>PINTURA DE FAIXA DE PEDESTRE OU ZEBRADA TINTA RETRORREFLETIVA A BASE DE RESINA ACRÍLICA COM MICROESFERAS DE VIDRO, E = 30 CM, APLICAÇÃO MANUAL.</t>
  </si>
  <si>
    <t xml:space="preserve">PLACA TIPO A32B ADVERTÊNCIA DE PASSAGEM DE PEDESTRES, EM AÇO GALVANIZADO Nº 16, COM PELICULA RETRORREFLETIVA TIPO I + SI </t>
  </si>
  <si>
    <t xml:space="preserve">PLACA TIPO R-1 PARADA OBRIGATÓRIA , EM AÇO GALVANIZADO Nº 16, COM PELICULA RETRORREFLETIVA TIPO I + SI </t>
  </si>
  <si>
    <t>SERVIÇOS COMPLEMENTARES</t>
  </si>
  <si>
    <t>Triunfo/RS, 24 de março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</si>
</sst>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0.0"/>
    <numFmt numFmtId="166" formatCode="&quot;R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u/>
      <sz val="12"/>
      <color theme="1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8">
    <xf numFmtId="0" fontId="0" fillId="0" borderId="0" xfId="0"/>
    <xf numFmtId="2" fontId="3" fillId="0" borderId="1" xfId="3" applyNumberFormat="1" applyFont="1" applyBorder="1" applyAlignment="1">
      <alignment horizontal="center" vertical="center" wrapText="1"/>
    </xf>
    <xf numFmtId="2" fontId="3" fillId="0" borderId="2" xfId="3" applyNumberFormat="1" applyFont="1" applyBorder="1" applyAlignment="1">
      <alignment horizontal="center" vertical="center" wrapText="1"/>
    </xf>
    <xf numFmtId="2" fontId="3" fillId="0" borderId="3" xfId="3" applyNumberFormat="1" applyFont="1" applyBorder="1" applyAlignment="1">
      <alignment horizontal="center" vertical="center" wrapText="1"/>
    </xf>
    <xf numFmtId="0" fontId="4" fillId="2" borderId="0" xfId="3" applyFont="1" applyFill="1" applyAlignment="1">
      <alignment vertical="top"/>
    </xf>
    <xf numFmtId="0" fontId="4" fillId="2" borderId="0" xfId="3" applyFont="1" applyFill="1" applyAlignment="1">
      <alignment horizontal="left" vertical="top"/>
    </xf>
    <xf numFmtId="0" fontId="4" fillId="0" borderId="0" xfId="3" applyFont="1" applyAlignment="1">
      <alignment horizontal="left" vertical="top"/>
    </xf>
    <xf numFmtId="2" fontId="5" fillId="0" borderId="4" xfId="3" applyNumberFormat="1" applyFont="1" applyBorder="1" applyAlignment="1">
      <alignment horizontal="center" vertical="center" wrapText="1"/>
    </xf>
    <xf numFmtId="2" fontId="5" fillId="0" borderId="0" xfId="3" applyNumberFormat="1" applyFont="1" applyAlignment="1">
      <alignment horizontal="center" vertical="center" wrapText="1"/>
    </xf>
    <xf numFmtId="2" fontId="5" fillId="0" borderId="5" xfId="3" applyNumberFormat="1" applyFont="1" applyBorder="1" applyAlignment="1">
      <alignment horizontal="center" vertical="center" wrapText="1"/>
    </xf>
    <xf numFmtId="2" fontId="3" fillId="0" borderId="6" xfId="3" applyNumberFormat="1" applyFont="1" applyBorder="1" applyAlignment="1">
      <alignment horizontal="center" vertical="center" wrapText="1"/>
    </xf>
    <xf numFmtId="2" fontId="3" fillId="0" borderId="7" xfId="3" applyNumberFormat="1" applyFont="1" applyBorder="1" applyAlignment="1">
      <alignment horizontal="center" vertical="center" wrapText="1"/>
    </xf>
    <xf numFmtId="2" fontId="3" fillId="0" borderId="0" xfId="3" applyNumberFormat="1" applyFont="1" applyAlignment="1">
      <alignment horizontal="center" vertical="center" wrapText="1"/>
    </xf>
    <xf numFmtId="2" fontId="3" fillId="0" borderId="5" xfId="3" applyNumberFormat="1" applyFont="1" applyBorder="1" applyAlignment="1">
      <alignment horizontal="center" vertical="center" wrapText="1"/>
    </xf>
    <xf numFmtId="2" fontId="6" fillId="0" borderId="6" xfId="3" applyNumberFormat="1" applyFont="1" applyBorder="1" applyAlignment="1">
      <alignment horizontal="center" vertical="center" wrapText="1"/>
    </xf>
    <xf numFmtId="2" fontId="6" fillId="0" borderId="8" xfId="3" applyNumberFormat="1" applyFont="1" applyBorder="1" applyAlignment="1">
      <alignment horizontal="left" vertical="center" wrapText="1"/>
    </xf>
    <xf numFmtId="2" fontId="6" fillId="0" borderId="9" xfId="3" applyNumberFormat="1" applyFont="1" applyBorder="1" applyAlignment="1">
      <alignment horizontal="left" vertical="center" wrapText="1"/>
    </xf>
    <xf numFmtId="2" fontId="6" fillId="0" borderId="10" xfId="3" applyNumberFormat="1" applyFont="1" applyBorder="1" applyAlignment="1">
      <alignment horizontal="left" vertical="center" wrapText="1"/>
    </xf>
    <xf numFmtId="2" fontId="6" fillId="0" borderId="8" xfId="3" applyNumberFormat="1" applyFont="1" applyBorder="1" applyAlignment="1">
      <alignment horizontal="center" vertical="center" wrapText="1"/>
    </xf>
    <xf numFmtId="2" fontId="6" fillId="0" borderId="10" xfId="3" applyNumberFormat="1" applyFont="1" applyBorder="1" applyAlignment="1">
      <alignment horizontal="center" vertical="center" wrapText="1"/>
    </xf>
    <xf numFmtId="2" fontId="3" fillId="0" borderId="11" xfId="3" applyNumberFormat="1" applyFont="1" applyBorder="1" applyAlignment="1">
      <alignment horizontal="center" vertical="center" wrapText="1"/>
    </xf>
    <xf numFmtId="0" fontId="7" fillId="3" borderId="8" xfId="3" applyFont="1" applyFill="1" applyBorder="1" applyAlignment="1">
      <alignment horizontal="left" vertical="center" wrapText="1"/>
    </xf>
    <xf numFmtId="0" fontId="7" fillId="3" borderId="9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horizontal="left" vertical="center" wrapText="1"/>
    </xf>
    <xf numFmtId="0" fontId="8" fillId="3" borderId="12" xfId="3" applyFont="1" applyFill="1" applyBorder="1" applyAlignment="1">
      <alignment horizontal="center" vertical="center" wrapText="1"/>
    </xf>
    <xf numFmtId="4" fontId="8" fillId="3" borderId="12" xfId="3" applyNumberFormat="1" applyFont="1" applyFill="1" applyBorder="1" applyAlignment="1">
      <alignment horizontal="center" vertical="center" wrapText="1"/>
    </xf>
    <xf numFmtId="164" fontId="8" fillId="3" borderId="12" xfId="3" applyNumberFormat="1" applyFont="1" applyFill="1" applyBorder="1" applyAlignment="1">
      <alignment horizontal="center" vertical="center" wrapText="1"/>
    </xf>
    <xf numFmtId="164" fontId="8" fillId="3" borderId="12" xfId="3" applyNumberFormat="1" applyFont="1" applyFill="1" applyBorder="1" applyAlignment="1">
      <alignment horizontal="center" vertical="center" wrapText="1"/>
    </xf>
    <xf numFmtId="0" fontId="4" fillId="2" borderId="0" xfId="3" applyFont="1" applyFill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8" fillId="2" borderId="8" xfId="3" applyFont="1" applyFill="1" applyBorder="1" applyAlignment="1">
      <alignment horizontal="left" vertical="center" wrapText="1"/>
    </xf>
    <xf numFmtId="0" fontId="8" fillId="2" borderId="9" xfId="3" applyFont="1" applyFill="1" applyBorder="1" applyAlignment="1">
      <alignment horizontal="left" vertical="center" wrapText="1"/>
    </xf>
    <xf numFmtId="164" fontId="8" fillId="2" borderId="9" xfId="3" applyNumberFormat="1" applyFont="1" applyFill="1" applyBorder="1" applyAlignment="1">
      <alignment horizontal="left" vertical="center" wrapText="1"/>
    </xf>
    <xf numFmtId="164" fontId="8" fillId="2" borderId="10" xfId="3" applyNumberFormat="1" applyFont="1" applyFill="1" applyBorder="1" applyAlignment="1">
      <alignment horizontal="left" vertical="center" wrapText="1"/>
    </xf>
    <xf numFmtId="0" fontId="4" fillId="2" borderId="0" xfId="3" applyFont="1" applyFill="1" applyAlignment="1">
      <alignment horizontal="left" vertical="center"/>
    </xf>
    <xf numFmtId="1" fontId="9" fillId="4" borderId="8" xfId="3" applyNumberFormat="1" applyFont="1" applyFill="1" applyBorder="1" applyAlignment="1">
      <alignment horizontal="center" vertical="center" shrinkToFit="1"/>
    </xf>
    <xf numFmtId="0" fontId="9" fillId="4" borderId="9" xfId="3" applyFont="1" applyFill="1" applyBorder="1" applyAlignment="1">
      <alignment horizontal="left" vertical="center"/>
    </xf>
    <xf numFmtId="0" fontId="9" fillId="4" borderId="10" xfId="3" applyFont="1" applyFill="1" applyBorder="1" applyAlignment="1">
      <alignment horizontal="left" vertical="center"/>
    </xf>
    <xf numFmtId="0" fontId="4" fillId="2" borderId="0" xfId="3" applyFont="1" applyFill="1" applyAlignment="1">
      <alignment vertical="center" wrapText="1"/>
    </xf>
    <xf numFmtId="165" fontId="10" fillId="2" borderId="12" xfId="3" applyNumberFormat="1" applyFont="1" applyFill="1" applyBorder="1" applyAlignment="1">
      <alignment horizontal="center" vertical="center" shrinkToFit="1"/>
    </xf>
    <xf numFmtId="0" fontId="10" fillId="2" borderId="12" xfId="3" applyFont="1" applyFill="1" applyBorder="1" applyAlignment="1">
      <alignment horizontal="center" vertical="center" wrapText="1" shrinkToFit="1"/>
    </xf>
    <xf numFmtId="0" fontId="10" fillId="2" borderId="8" xfId="3" applyFont="1" applyFill="1" applyBorder="1" applyAlignment="1">
      <alignment horizontal="left" vertical="center" wrapText="1"/>
    </xf>
    <xf numFmtId="0" fontId="10" fillId="2" borderId="9" xfId="3" applyFont="1" applyFill="1" applyBorder="1" applyAlignment="1">
      <alignment horizontal="left" vertical="center" wrapText="1"/>
    </xf>
    <xf numFmtId="0" fontId="10" fillId="2" borderId="10" xfId="3" applyFont="1" applyFill="1" applyBorder="1" applyAlignment="1">
      <alignment horizontal="left" vertical="center" wrapText="1"/>
    </xf>
    <xf numFmtId="4" fontId="10" fillId="2" borderId="12" xfId="3" applyNumberFormat="1" applyFont="1" applyFill="1" applyBorder="1" applyAlignment="1">
      <alignment horizontal="center" vertical="center" wrapText="1"/>
    </xf>
    <xf numFmtId="0" fontId="10" fillId="2" borderId="12" xfId="3" applyFont="1" applyFill="1" applyBorder="1" applyAlignment="1">
      <alignment horizontal="center" vertical="center" wrapText="1"/>
    </xf>
    <xf numFmtId="164" fontId="10" fillId="2" borderId="12" xfId="3" applyNumberFormat="1" applyFont="1" applyFill="1" applyBorder="1" applyAlignment="1">
      <alignment horizontal="center" vertical="center" wrapText="1" shrinkToFit="1"/>
    </xf>
    <xf numFmtId="164" fontId="10" fillId="2" borderId="12" xfId="3" applyNumberFormat="1" applyFont="1" applyFill="1" applyBorder="1" applyAlignment="1">
      <alignment horizontal="center" vertical="center" shrinkToFit="1"/>
    </xf>
    <xf numFmtId="10" fontId="10" fillId="2" borderId="12" xfId="3" applyNumberFormat="1" applyFont="1" applyFill="1" applyBorder="1" applyAlignment="1">
      <alignment horizontal="center" vertical="center" wrapText="1" shrinkToFit="1"/>
    </xf>
    <xf numFmtId="0" fontId="4" fillId="2" borderId="0" xfId="3" applyFont="1" applyFill="1" applyAlignment="1">
      <alignment vertical="center"/>
    </xf>
    <xf numFmtId="164" fontId="4" fillId="2" borderId="0" xfId="3" applyNumberFormat="1" applyFont="1" applyFill="1" applyAlignment="1">
      <alignment vertical="center" wrapText="1"/>
    </xf>
    <xf numFmtId="165" fontId="9" fillId="2" borderId="8" xfId="3" applyNumberFormat="1" applyFont="1" applyFill="1" applyBorder="1" applyAlignment="1">
      <alignment horizontal="right" vertical="center" shrinkToFit="1"/>
    </xf>
    <xf numFmtId="165" fontId="9" fillId="2" borderId="9" xfId="3" applyNumberFormat="1" applyFont="1" applyFill="1" applyBorder="1" applyAlignment="1">
      <alignment horizontal="right" vertical="center" shrinkToFit="1"/>
    </xf>
    <xf numFmtId="166" fontId="9" fillId="2" borderId="9" xfId="3" applyNumberFormat="1" applyFont="1" applyFill="1" applyBorder="1" applyAlignment="1">
      <alignment horizontal="center" vertical="center" shrinkToFit="1"/>
    </xf>
    <xf numFmtId="0" fontId="10" fillId="0" borderId="12" xfId="3" applyFont="1" applyBorder="1" applyAlignment="1">
      <alignment horizontal="center" vertical="center" wrapText="1" shrinkToFit="1"/>
    </xf>
    <xf numFmtId="0" fontId="10" fillId="0" borderId="12" xfId="3" applyFont="1" applyBorder="1" applyAlignment="1">
      <alignment horizontal="center" vertical="center" wrapText="1"/>
    </xf>
    <xf numFmtId="164" fontId="10" fillId="0" borderId="12" xfId="3" applyNumberFormat="1" applyFont="1" applyBorder="1" applyAlignment="1">
      <alignment horizontal="center" vertical="center" wrapText="1" shrinkToFit="1"/>
    </xf>
    <xf numFmtId="0" fontId="11" fillId="2" borderId="0" xfId="3" applyFont="1" applyFill="1" applyAlignment="1">
      <alignment vertical="center" wrapText="1"/>
    </xf>
    <xf numFmtId="0" fontId="11" fillId="2" borderId="0" xfId="3" applyFont="1" applyFill="1" applyAlignment="1">
      <alignment vertical="top"/>
    </xf>
    <xf numFmtId="0" fontId="11" fillId="2" borderId="0" xfId="3" applyFont="1" applyFill="1" applyAlignment="1">
      <alignment horizontal="left" vertical="top"/>
    </xf>
    <xf numFmtId="0" fontId="11" fillId="0" borderId="0" xfId="3" applyFont="1" applyAlignment="1">
      <alignment horizontal="left" vertical="top"/>
    </xf>
    <xf numFmtId="0" fontId="10" fillId="2" borderId="12" xfId="3" applyFont="1" applyFill="1" applyBorder="1" applyAlignment="1">
      <alignment horizontal="left" vertical="center" wrapText="1"/>
    </xf>
    <xf numFmtId="164" fontId="4" fillId="2" borderId="0" xfId="3" applyNumberFormat="1" applyFont="1" applyFill="1" applyAlignment="1">
      <alignment vertical="center"/>
    </xf>
    <xf numFmtId="164" fontId="11" fillId="2" borderId="0" xfId="3" applyNumberFormat="1" applyFont="1" applyFill="1" applyAlignment="1">
      <alignment vertical="center" wrapText="1"/>
    </xf>
    <xf numFmtId="0" fontId="11" fillId="2" borderId="0" xfId="3" applyFont="1" applyFill="1" applyAlignment="1">
      <alignment vertical="center"/>
    </xf>
    <xf numFmtId="1" fontId="9" fillId="4" borderId="9" xfId="3" applyNumberFormat="1" applyFont="1" applyFill="1" applyBorder="1" applyAlignment="1">
      <alignment horizontal="left" vertical="center" shrinkToFit="1"/>
    </xf>
    <xf numFmtId="0" fontId="9" fillId="4" borderId="9" xfId="3" applyFont="1" applyFill="1" applyBorder="1" applyAlignment="1">
      <alignment horizontal="left" vertical="center"/>
    </xf>
    <xf numFmtId="4" fontId="9" fillId="4" borderId="9" xfId="3" applyNumberFormat="1" applyFont="1" applyFill="1" applyBorder="1" applyAlignment="1">
      <alignment horizontal="left" vertical="center"/>
    </xf>
    <xf numFmtId="0" fontId="9" fillId="4" borderId="10" xfId="3" applyFont="1" applyFill="1" applyBorder="1" applyAlignment="1">
      <alignment horizontal="left" vertical="center"/>
    </xf>
    <xf numFmtId="165" fontId="3" fillId="0" borderId="12" xfId="3" applyNumberFormat="1" applyFont="1" applyBorder="1" applyAlignment="1">
      <alignment horizontal="center" vertical="center" shrinkToFit="1"/>
    </xf>
    <xf numFmtId="165" fontId="3" fillId="2" borderId="12" xfId="3" applyNumberFormat="1" applyFont="1" applyFill="1" applyBorder="1" applyAlignment="1">
      <alignment horizontal="center" vertical="center" shrinkToFit="1"/>
    </xf>
    <xf numFmtId="0" fontId="7" fillId="0" borderId="12" xfId="3" applyFont="1" applyBorder="1" applyAlignment="1">
      <alignment horizontal="center" vertical="center" wrapText="1" shrinkToFit="1"/>
    </xf>
    <xf numFmtId="0" fontId="10" fillId="0" borderId="12" xfId="3" applyFont="1" applyBorder="1" applyAlignment="1">
      <alignment horizontal="left" vertical="center" wrapText="1"/>
    </xf>
    <xf numFmtId="165" fontId="7" fillId="0" borderId="12" xfId="3" applyNumberFormat="1" applyFont="1" applyBorder="1" applyAlignment="1">
      <alignment horizontal="center" vertical="center" shrinkToFit="1"/>
    </xf>
    <xf numFmtId="2" fontId="10" fillId="2" borderId="12" xfId="3" applyNumberFormat="1" applyFont="1" applyFill="1" applyBorder="1" applyAlignment="1">
      <alignment horizontal="center" vertical="center" wrapText="1"/>
    </xf>
    <xf numFmtId="164" fontId="7" fillId="0" borderId="12" xfId="3" applyNumberFormat="1" applyFont="1" applyBorder="1" applyAlignment="1">
      <alignment horizontal="center" vertical="center" wrapText="1" shrinkToFit="1"/>
    </xf>
    <xf numFmtId="164" fontId="7" fillId="0" borderId="12" xfId="3" applyNumberFormat="1" applyFont="1" applyBorder="1" applyAlignment="1">
      <alignment horizontal="center" vertical="center" shrinkToFit="1"/>
    </xf>
    <xf numFmtId="10" fontId="7" fillId="0" borderId="12" xfId="3" applyNumberFormat="1" applyFont="1" applyBorder="1" applyAlignment="1">
      <alignment horizontal="center" vertical="center" wrapText="1" shrinkToFit="1"/>
    </xf>
    <xf numFmtId="0" fontId="9" fillId="4" borderId="9" xfId="3" applyFont="1" applyFill="1" applyBorder="1" applyAlignment="1">
      <alignment vertical="center"/>
    </xf>
    <xf numFmtId="4" fontId="9" fillId="4" borderId="9" xfId="3" applyNumberFormat="1" applyFont="1" applyFill="1" applyBorder="1" applyAlignment="1">
      <alignment vertical="center"/>
    </xf>
    <xf numFmtId="0" fontId="9" fillId="4" borderId="10" xfId="3" applyFont="1" applyFill="1" applyBorder="1" applyAlignment="1">
      <alignment vertical="center"/>
    </xf>
    <xf numFmtId="165" fontId="7" fillId="2" borderId="12" xfId="3" applyNumberFormat="1" applyFont="1" applyFill="1" applyBorder="1" applyAlignment="1">
      <alignment horizontal="center" vertical="center" shrinkToFit="1"/>
    </xf>
    <xf numFmtId="165" fontId="12" fillId="4" borderId="8" xfId="3" applyNumberFormat="1" applyFont="1" applyFill="1" applyBorder="1" applyAlignment="1">
      <alignment horizontal="center" vertical="center" shrinkToFit="1"/>
    </xf>
    <xf numFmtId="165" fontId="12" fillId="4" borderId="9" xfId="3" applyNumberFormat="1" applyFont="1" applyFill="1" applyBorder="1" applyAlignment="1">
      <alignment horizontal="center" vertical="center" shrinkToFit="1"/>
    </xf>
    <xf numFmtId="165" fontId="12" fillId="4" borderId="10" xfId="3" applyNumberFormat="1" applyFont="1" applyFill="1" applyBorder="1" applyAlignment="1">
      <alignment horizontal="center" vertical="center" shrinkToFit="1"/>
    </xf>
    <xf numFmtId="44" fontId="6" fillId="4" borderId="12" xfId="1" applyFont="1" applyFill="1" applyBorder="1" applyAlignment="1">
      <alignment horizontal="center" vertical="center" shrinkToFit="1"/>
    </xf>
    <xf numFmtId="44" fontId="4" fillId="2" borderId="0" xfId="1" applyFont="1" applyFill="1" applyBorder="1" applyAlignment="1">
      <alignment vertical="center" wrapText="1"/>
    </xf>
    <xf numFmtId="0" fontId="3" fillId="2" borderId="0" xfId="3" applyFont="1" applyFill="1" applyAlignment="1">
      <alignment horizontal="center" vertical="top"/>
    </xf>
    <xf numFmtId="0" fontId="13" fillId="2" borderId="0" xfId="3" applyFont="1" applyFill="1" applyAlignment="1">
      <alignment horizontal="left" vertical="top"/>
    </xf>
    <xf numFmtId="4" fontId="14" fillId="2" borderId="0" xfId="3" applyNumberFormat="1" applyFont="1" applyFill="1" applyAlignment="1">
      <alignment horizontal="center" vertical="center"/>
    </xf>
    <xf numFmtId="0" fontId="13" fillId="2" borderId="0" xfId="3" applyFont="1" applyFill="1" applyAlignment="1">
      <alignment horizontal="center" vertical="center"/>
    </xf>
    <xf numFmtId="164" fontId="13" fillId="2" borderId="0" xfId="3" applyNumberFormat="1" applyFont="1" applyFill="1" applyAlignment="1">
      <alignment horizontal="center" vertical="center"/>
    </xf>
    <xf numFmtId="0" fontId="14" fillId="2" borderId="0" xfId="3" applyFont="1" applyFill="1" applyAlignment="1">
      <alignment horizontal="center" vertical="center"/>
    </xf>
    <xf numFmtId="0" fontId="15" fillId="2" borderId="0" xfId="0" applyFont="1" applyFill="1"/>
    <xf numFmtId="0" fontId="15" fillId="2" borderId="0" xfId="0" applyFont="1" applyFill="1" applyAlignment="1">
      <alignment horizontal="left" vertical="center"/>
    </xf>
    <xf numFmtId="0" fontId="15" fillId="2" borderId="0" xfId="0" applyFont="1" applyFill="1" applyAlignment="1">
      <alignment vertical="center"/>
    </xf>
    <xf numFmtId="0" fontId="14" fillId="2" borderId="0" xfId="0" applyFont="1" applyFill="1"/>
    <xf numFmtId="164" fontId="13" fillId="2" borderId="0" xfId="3" applyNumberFormat="1" applyFont="1" applyFill="1" applyAlignment="1">
      <alignment vertical="center"/>
    </xf>
    <xf numFmtId="44" fontId="4" fillId="2" borderId="0" xfId="3" applyNumberFormat="1" applyFont="1" applyFill="1" applyAlignment="1">
      <alignment vertical="center" wrapText="1"/>
    </xf>
    <xf numFmtId="0" fontId="15" fillId="2" borderId="0" xfId="0" quotePrefix="1" applyFont="1" applyFill="1" applyAlignment="1">
      <alignment horizontal="left" vertical="center"/>
    </xf>
    <xf numFmtId="14" fontId="15" fillId="2" borderId="0" xfId="0" applyNumberFormat="1" applyFont="1" applyFill="1" applyAlignment="1">
      <alignment horizontal="left" vertical="center"/>
    </xf>
    <xf numFmtId="0" fontId="13" fillId="2" borderId="0" xfId="3" applyFont="1" applyFill="1" applyAlignment="1">
      <alignment horizontal="left" vertical="center"/>
    </xf>
    <xf numFmtId="14" fontId="15" fillId="2" borderId="0" xfId="0" applyNumberFormat="1" applyFont="1" applyFill="1" applyAlignment="1">
      <alignment horizontal="left" vertical="center"/>
    </xf>
    <xf numFmtId="0" fontId="14" fillId="2" borderId="0" xfId="3" applyFont="1" applyFill="1" applyAlignment="1">
      <alignment horizontal="left" vertical="top"/>
    </xf>
    <xf numFmtId="10" fontId="13" fillId="2" borderId="0" xfId="2" applyNumberFormat="1" applyFont="1" applyFill="1" applyBorder="1" applyAlignment="1">
      <alignment horizontal="left" vertical="center"/>
    </xf>
    <xf numFmtId="164" fontId="13" fillId="2" borderId="0" xfId="3" applyNumberFormat="1" applyFont="1" applyFill="1" applyAlignment="1">
      <alignment horizontal="right" vertical="center"/>
    </xf>
    <xf numFmtId="0" fontId="16" fillId="2" borderId="0" xfId="0" quotePrefix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164" fontId="4" fillId="0" borderId="0" xfId="3" applyNumberFormat="1" applyFont="1" applyAlignment="1">
      <alignment horizontal="center" vertical="center"/>
    </xf>
    <xf numFmtId="0" fontId="3" fillId="2" borderId="0" xfId="3" applyFont="1" applyFill="1" applyAlignment="1">
      <alignment horizontal="left" vertical="top"/>
    </xf>
    <xf numFmtId="4" fontId="17" fillId="2" borderId="0" xfId="3" applyNumberFormat="1" applyFont="1" applyFill="1" applyAlignment="1">
      <alignment horizontal="center" vertical="center"/>
    </xf>
    <xf numFmtId="0" fontId="3" fillId="2" borderId="0" xfId="3" applyFont="1" applyFill="1" applyAlignment="1">
      <alignment horizontal="center" vertical="center"/>
    </xf>
    <xf numFmtId="164" fontId="3" fillId="2" borderId="0" xfId="3" applyNumberFormat="1" applyFont="1" applyFill="1" applyAlignment="1">
      <alignment vertical="center"/>
    </xf>
    <xf numFmtId="0" fontId="3" fillId="2" borderId="0" xfId="3" applyFont="1" applyFill="1" applyAlignment="1">
      <alignment horizontal="center" vertical="top"/>
    </xf>
    <xf numFmtId="1" fontId="3" fillId="2" borderId="0" xfId="3" applyNumberFormat="1" applyFont="1" applyFill="1" applyAlignment="1">
      <alignment horizontal="right" vertical="center"/>
    </xf>
    <xf numFmtId="0" fontId="4" fillId="2" borderId="0" xfId="3" applyFont="1" applyFill="1" applyAlignment="1">
      <alignment horizontal="center" vertical="top"/>
    </xf>
    <xf numFmtId="4" fontId="18" fillId="2" borderId="0" xfId="3" applyNumberFormat="1" applyFont="1" applyFill="1" applyAlignment="1">
      <alignment horizontal="center" vertical="center"/>
    </xf>
    <xf numFmtId="164" fontId="4" fillId="2" borderId="0" xfId="3" applyNumberFormat="1" applyFont="1" applyFill="1" applyAlignment="1">
      <alignment horizontal="center" vertical="center"/>
    </xf>
    <xf numFmtId="0" fontId="4" fillId="0" borderId="0" xfId="3" applyFont="1" applyAlignment="1">
      <alignment horizontal="center" vertical="top"/>
    </xf>
    <xf numFmtId="2" fontId="6" fillId="0" borderId="8" xfId="3" applyNumberFormat="1" applyFont="1" applyBorder="1" applyAlignment="1">
      <alignment horizontal="center" vertical="center" wrapText="1"/>
    </xf>
    <xf numFmtId="2" fontId="6" fillId="0" borderId="9" xfId="3" applyNumberFormat="1" applyFont="1" applyBorder="1" applyAlignment="1">
      <alignment horizontal="center" vertical="center" wrapText="1"/>
    </xf>
    <xf numFmtId="1" fontId="19" fillId="4" borderId="8" xfId="3" applyNumberFormat="1" applyFont="1" applyFill="1" applyBorder="1" applyAlignment="1">
      <alignment horizontal="center" vertical="center" shrinkToFit="1"/>
    </xf>
    <xf numFmtId="165" fontId="19" fillId="0" borderId="12" xfId="3" applyNumberFormat="1" applyFont="1" applyBorder="1" applyAlignment="1">
      <alignment horizontal="right" vertical="center" shrinkToFit="1"/>
    </xf>
    <xf numFmtId="166" fontId="19" fillId="0" borderId="12" xfId="3" applyNumberFormat="1" applyFont="1" applyBorder="1" applyAlignment="1">
      <alignment horizontal="center" vertical="center" shrinkToFit="1"/>
    </xf>
    <xf numFmtId="166" fontId="4" fillId="2" borderId="0" xfId="3" applyNumberFormat="1" applyFont="1" applyFill="1" applyAlignment="1">
      <alignment vertical="center" wrapText="1"/>
    </xf>
    <xf numFmtId="166" fontId="12" fillId="4" borderId="12" xfId="3" applyNumberFormat="1" applyFont="1" applyFill="1" applyBorder="1" applyAlignment="1">
      <alignment horizontal="center" vertical="center" shrinkToFit="1"/>
    </xf>
    <xf numFmtId="0" fontId="3" fillId="2" borderId="4" xfId="3" applyFont="1" applyFill="1" applyBorder="1" applyAlignment="1">
      <alignment horizontal="center" vertical="top"/>
    </xf>
    <xf numFmtId="164" fontId="13" fillId="2" borderId="5" xfId="3" applyNumberFormat="1" applyFont="1" applyFill="1" applyBorder="1" applyAlignment="1">
      <alignment horizontal="center" vertical="center"/>
    </xf>
    <xf numFmtId="164" fontId="13" fillId="2" borderId="5" xfId="3" applyNumberFormat="1" applyFont="1" applyFill="1" applyBorder="1" applyAlignment="1">
      <alignment vertical="center"/>
    </xf>
    <xf numFmtId="164" fontId="13" fillId="2" borderId="5" xfId="3" applyNumberFormat="1" applyFont="1" applyFill="1" applyBorder="1" applyAlignment="1">
      <alignment horizontal="right" vertical="center"/>
    </xf>
    <xf numFmtId="0" fontId="17" fillId="2" borderId="0" xfId="3" applyFont="1" applyFill="1" applyAlignment="1">
      <alignment horizontal="center" vertical="center"/>
    </xf>
    <xf numFmtId="164" fontId="3" fillId="2" borderId="5" xfId="3" applyNumberFormat="1" applyFont="1" applyFill="1" applyBorder="1" applyAlignment="1">
      <alignment vertical="center"/>
    </xf>
    <xf numFmtId="0" fontId="3" fillId="2" borderId="6" xfId="3" applyFont="1" applyFill="1" applyBorder="1" applyAlignment="1">
      <alignment horizontal="center" vertical="top"/>
    </xf>
    <xf numFmtId="0" fontId="3" fillId="2" borderId="7" xfId="3" applyFont="1" applyFill="1" applyBorder="1" applyAlignment="1">
      <alignment horizontal="center" vertical="top"/>
    </xf>
    <xf numFmtId="164" fontId="3" fillId="2" borderId="7" xfId="3" applyNumberFormat="1" applyFont="1" applyFill="1" applyBorder="1" applyAlignment="1">
      <alignment vertical="center"/>
    </xf>
    <xf numFmtId="1" fontId="3" fillId="2" borderId="11" xfId="3" applyNumberFormat="1" applyFont="1" applyFill="1" applyBorder="1" applyAlignment="1">
      <alignment horizontal="right" vertical="center"/>
    </xf>
    <xf numFmtId="0" fontId="18" fillId="2" borderId="0" xfId="3" applyFont="1" applyFill="1" applyAlignment="1">
      <alignment horizontal="center" vertical="center"/>
    </xf>
    <xf numFmtId="0" fontId="18" fillId="0" borderId="0" xfId="3" applyFont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5D4C1B80-E16E-4998-A043-ACF10EBCA91A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8</xdr:row>
      <xdr:rowOff>0</xdr:rowOff>
    </xdr:from>
    <xdr:to>
      <xdr:col>17</xdr:col>
      <xdr:colOff>0</xdr:colOff>
      <xdr:row>8</xdr:row>
      <xdr:rowOff>26035</xdr:rowOff>
    </xdr:to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3126327C-F9E3-4750-968E-2987F8243F5F}"/>
            </a:ext>
          </a:extLst>
        </xdr:cNvPr>
        <xdr:cNvSpPr/>
      </xdr:nvSpPr>
      <xdr:spPr>
        <a:xfrm>
          <a:off x="18135600" y="24384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0</xdr:colOff>
      <xdr:row>8</xdr:row>
      <xdr:rowOff>40005</xdr:rowOff>
    </xdr:to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CBA8C069-0042-4385-AF8B-06BD93410F95}"/>
            </a:ext>
          </a:extLst>
        </xdr:cNvPr>
        <xdr:cNvSpPr/>
      </xdr:nvSpPr>
      <xdr:spPr>
        <a:xfrm>
          <a:off x="18135600" y="24384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16</xdr:col>
      <xdr:colOff>164975</xdr:colOff>
      <xdr:row>0</xdr:row>
      <xdr:rowOff>128868</xdr:rowOff>
    </xdr:from>
    <xdr:to>
      <xdr:col>16</xdr:col>
      <xdr:colOff>952500</xdr:colOff>
      <xdr:row>3</xdr:row>
      <xdr:rowOff>224844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C50E46-CFFB-47C0-9973-6A525EA1E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081375" y="128868"/>
          <a:ext cx="787525" cy="9722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0</xdr:colOff>
      <xdr:row>83</xdr:row>
      <xdr:rowOff>26035</xdr:rowOff>
    </xdr:to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36BBA406-28A5-463A-AE0D-EF44DF657918}"/>
            </a:ext>
          </a:extLst>
        </xdr:cNvPr>
        <xdr:cNvSpPr/>
      </xdr:nvSpPr>
      <xdr:spPr>
        <a:xfrm>
          <a:off x="18135600" y="262509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0</xdr:colOff>
      <xdr:row>83</xdr:row>
      <xdr:rowOff>40005</xdr:rowOff>
    </xdr:to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70E63F3F-F5E8-4D94-BE74-12201AB2AB09}"/>
            </a:ext>
          </a:extLst>
        </xdr:cNvPr>
        <xdr:cNvSpPr/>
      </xdr:nvSpPr>
      <xdr:spPr>
        <a:xfrm>
          <a:off x="18135600" y="262509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0</xdr:colOff>
      <xdr:row>83</xdr:row>
      <xdr:rowOff>26035</xdr:rowOff>
    </xdr:to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A6C49D0E-558E-4151-BBEA-B8F3FD20266B}"/>
            </a:ext>
          </a:extLst>
        </xdr:cNvPr>
        <xdr:cNvSpPr/>
      </xdr:nvSpPr>
      <xdr:spPr>
        <a:xfrm>
          <a:off x="18135600" y="262509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0</xdr:colOff>
      <xdr:row>83</xdr:row>
      <xdr:rowOff>40005</xdr:rowOff>
    </xdr:to>
    <xdr:sp macro="" textlink="">
      <xdr:nvSpPr>
        <xdr:cNvPr id="8" name="Shape 4">
          <a:extLst>
            <a:ext uri="{FF2B5EF4-FFF2-40B4-BE49-F238E27FC236}">
              <a16:creationId xmlns:a16="http://schemas.microsoft.com/office/drawing/2014/main" id="{0A74C08F-55DF-43F2-96A3-4D4161FA040A}"/>
            </a:ext>
          </a:extLst>
        </xdr:cNvPr>
        <xdr:cNvSpPr/>
      </xdr:nvSpPr>
      <xdr:spPr>
        <a:xfrm>
          <a:off x="18135600" y="262509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0</xdr:colOff>
      <xdr:row>83</xdr:row>
      <xdr:rowOff>26035</xdr:rowOff>
    </xdr:to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F706957F-265B-4518-9CC9-1CE8E676F057}"/>
            </a:ext>
          </a:extLst>
        </xdr:cNvPr>
        <xdr:cNvSpPr/>
      </xdr:nvSpPr>
      <xdr:spPr>
        <a:xfrm>
          <a:off x="18135600" y="262509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0</xdr:colOff>
      <xdr:row>83</xdr:row>
      <xdr:rowOff>40005</xdr:rowOff>
    </xdr:to>
    <xdr:sp macro="" textlink="">
      <xdr:nvSpPr>
        <xdr:cNvPr id="10" name="Shape 4">
          <a:extLst>
            <a:ext uri="{FF2B5EF4-FFF2-40B4-BE49-F238E27FC236}">
              <a16:creationId xmlns:a16="http://schemas.microsoft.com/office/drawing/2014/main" id="{716C3F98-981E-4567-9F29-429073D5590D}"/>
            </a:ext>
          </a:extLst>
        </xdr:cNvPr>
        <xdr:cNvSpPr/>
      </xdr:nvSpPr>
      <xdr:spPr>
        <a:xfrm>
          <a:off x="18135600" y="262509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0</xdr:colOff>
      <xdr:row>83</xdr:row>
      <xdr:rowOff>26035</xdr:rowOff>
    </xdr:to>
    <xdr:sp macro="" textlink="">
      <xdr:nvSpPr>
        <xdr:cNvPr id="11" name="Shape 3">
          <a:extLst>
            <a:ext uri="{FF2B5EF4-FFF2-40B4-BE49-F238E27FC236}">
              <a16:creationId xmlns:a16="http://schemas.microsoft.com/office/drawing/2014/main" id="{C3C63C0E-2975-4284-87F3-2D32265B5482}"/>
            </a:ext>
          </a:extLst>
        </xdr:cNvPr>
        <xdr:cNvSpPr/>
      </xdr:nvSpPr>
      <xdr:spPr>
        <a:xfrm>
          <a:off x="18135600" y="262509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0</xdr:colOff>
      <xdr:row>83</xdr:row>
      <xdr:rowOff>40005</xdr:rowOff>
    </xdr:to>
    <xdr:sp macro="" textlink="">
      <xdr:nvSpPr>
        <xdr:cNvPr id="12" name="Shape 4">
          <a:extLst>
            <a:ext uri="{FF2B5EF4-FFF2-40B4-BE49-F238E27FC236}">
              <a16:creationId xmlns:a16="http://schemas.microsoft.com/office/drawing/2014/main" id="{30F4490E-0F9D-4951-8CD2-D91582C1BF79}"/>
            </a:ext>
          </a:extLst>
        </xdr:cNvPr>
        <xdr:cNvSpPr/>
      </xdr:nvSpPr>
      <xdr:spPr>
        <a:xfrm>
          <a:off x="18135600" y="262509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0</xdr:colOff>
      <xdr:row>83</xdr:row>
      <xdr:rowOff>26035</xdr:rowOff>
    </xdr:to>
    <xdr:sp macro="" textlink="">
      <xdr:nvSpPr>
        <xdr:cNvPr id="13" name="Shape 3">
          <a:extLst>
            <a:ext uri="{FF2B5EF4-FFF2-40B4-BE49-F238E27FC236}">
              <a16:creationId xmlns:a16="http://schemas.microsoft.com/office/drawing/2014/main" id="{10D8946E-36A0-4644-BF7D-8F2304B5712B}"/>
            </a:ext>
          </a:extLst>
        </xdr:cNvPr>
        <xdr:cNvSpPr/>
      </xdr:nvSpPr>
      <xdr:spPr>
        <a:xfrm>
          <a:off x="18135600" y="262509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0</xdr:colOff>
      <xdr:row>83</xdr:row>
      <xdr:rowOff>40005</xdr:rowOff>
    </xdr:to>
    <xdr:sp macro="" textlink="">
      <xdr:nvSpPr>
        <xdr:cNvPr id="14" name="Shape 4">
          <a:extLst>
            <a:ext uri="{FF2B5EF4-FFF2-40B4-BE49-F238E27FC236}">
              <a16:creationId xmlns:a16="http://schemas.microsoft.com/office/drawing/2014/main" id="{AC08B92F-3DE2-4F05-B729-C1601B774B81}"/>
            </a:ext>
          </a:extLst>
        </xdr:cNvPr>
        <xdr:cNvSpPr/>
      </xdr:nvSpPr>
      <xdr:spPr>
        <a:xfrm>
          <a:off x="18135600" y="262509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oneCellAnchor>
    <xdr:from>
      <xdr:col>17</xdr:col>
      <xdr:colOff>0</xdr:colOff>
      <xdr:row>14</xdr:row>
      <xdr:rowOff>0</xdr:rowOff>
    </xdr:from>
    <xdr:ext cx="0" cy="26035"/>
    <xdr:sp macro="" textlink="">
      <xdr:nvSpPr>
        <xdr:cNvPr id="15" name="Shape 3">
          <a:extLst>
            <a:ext uri="{FF2B5EF4-FFF2-40B4-BE49-F238E27FC236}">
              <a16:creationId xmlns:a16="http://schemas.microsoft.com/office/drawing/2014/main" id="{E4649EB3-EA0F-46FA-ACAA-DA32C506F0D8}"/>
            </a:ext>
          </a:extLst>
        </xdr:cNvPr>
        <xdr:cNvSpPr/>
      </xdr:nvSpPr>
      <xdr:spPr>
        <a:xfrm>
          <a:off x="18135600" y="39814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14</xdr:row>
      <xdr:rowOff>0</xdr:rowOff>
    </xdr:from>
    <xdr:ext cx="0" cy="40005"/>
    <xdr:sp macro="" textlink="">
      <xdr:nvSpPr>
        <xdr:cNvPr id="16" name="Shape 4">
          <a:extLst>
            <a:ext uri="{FF2B5EF4-FFF2-40B4-BE49-F238E27FC236}">
              <a16:creationId xmlns:a16="http://schemas.microsoft.com/office/drawing/2014/main" id="{5DCC7A79-FAC8-49AD-B655-FE52BF03139B}"/>
            </a:ext>
          </a:extLst>
        </xdr:cNvPr>
        <xdr:cNvSpPr/>
      </xdr:nvSpPr>
      <xdr:spPr>
        <a:xfrm>
          <a:off x="18135600" y="39814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22</xdr:row>
      <xdr:rowOff>0</xdr:rowOff>
    </xdr:from>
    <xdr:ext cx="0" cy="26035"/>
    <xdr:sp macro="" textlink="">
      <xdr:nvSpPr>
        <xdr:cNvPr id="17" name="Shape 3">
          <a:extLst>
            <a:ext uri="{FF2B5EF4-FFF2-40B4-BE49-F238E27FC236}">
              <a16:creationId xmlns:a16="http://schemas.microsoft.com/office/drawing/2014/main" id="{F38F8164-FC47-4092-91F3-EEEBC5FC6F9E}"/>
            </a:ext>
          </a:extLst>
        </xdr:cNvPr>
        <xdr:cNvSpPr/>
      </xdr:nvSpPr>
      <xdr:spPr>
        <a:xfrm>
          <a:off x="18135600" y="66960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22</xdr:row>
      <xdr:rowOff>0</xdr:rowOff>
    </xdr:from>
    <xdr:ext cx="0" cy="40005"/>
    <xdr:sp macro="" textlink="">
      <xdr:nvSpPr>
        <xdr:cNvPr id="18" name="Shape 4">
          <a:extLst>
            <a:ext uri="{FF2B5EF4-FFF2-40B4-BE49-F238E27FC236}">
              <a16:creationId xmlns:a16="http://schemas.microsoft.com/office/drawing/2014/main" id="{27AF1850-E2BF-450B-959F-F861DF0FA80D}"/>
            </a:ext>
          </a:extLst>
        </xdr:cNvPr>
        <xdr:cNvSpPr/>
      </xdr:nvSpPr>
      <xdr:spPr>
        <a:xfrm>
          <a:off x="18135600" y="66960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50</xdr:row>
      <xdr:rowOff>0</xdr:rowOff>
    </xdr:from>
    <xdr:ext cx="0" cy="26035"/>
    <xdr:sp macro="" textlink="">
      <xdr:nvSpPr>
        <xdr:cNvPr id="19" name="Shape 3">
          <a:extLst>
            <a:ext uri="{FF2B5EF4-FFF2-40B4-BE49-F238E27FC236}">
              <a16:creationId xmlns:a16="http://schemas.microsoft.com/office/drawing/2014/main" id="{F273FD64-BD5E-4583-B589-D0F4D2A1437D}"/>
            </a:ext>
          </a:extLst>
        </xdr:cNvPr>
        <xdr:cNvSpPr/>
      </xdr:nvSpPr>
      <xdr:spPr>
        <a:xfrm>
          <a:off x="18135600" y="163639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50</xdr:row>
      <xdr:rowOff>0</xdr:rowOff>
    </xdr:from>
    <xdr:ext cx="0" cy="40005"/>
    <xdr:sp macro="" textlink="">
      <xdr:nvSpPr>
        <xdr:cNvPr id="20" name="Shape 4">
          <a:extLst>
            <a:ext uri="{FF2B5EF4-FFF2-40B4-BE49-F238E27FC236}">
              <a16:creationId xmlns:a16="http://schemas.microsoft.com/office/drawing/2014/main" id="{8868104D-696A-4D90-8B6D-C432E4A3ADD6}"/>
            </a:ext>
          </a:extLst>
        </xdr:cNvPr>
        <xdr:cNvSpPr/>
      </xdr:nvSpPr>
      <xdr:spPr>
        <a:xfrm>
          <a:off x="18135600" y="163639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79</xdr:row>
      <xdr:rowOff>0</xdr:rowOff>
    </xdr:from>
    <xdr:ext cx="0" cy="26035"/>
    <xdr:sp macro="" textlink="">
      <xdr:nvSpPr>
        <xdr:cNvPr id="21" name="Shape 3">
          <a:extLst>
            <a:ext uri="{FF2B5EF4-FFF2-40B4-BE49-F238E27FC236}">
              <a16:creationId xmlns:a16="http://schemas.microsoft.com/office/drawing/2014/main" id="{82671511-206B-4802-8518-1F566D909A46}"/>
            </a:ext>
          </a:extLst>
        </xdr:cNvPr>
        <xdr:cNvSpPr/>
      </xdr:nvSpPr>
      <xdr:spPr>
        <a:xfrm>
          <a:off x="18135600" y="252603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79</xdr:row>
      <xdr:rowOff>0</xdr:rowOff>
    </xdr:from>
    <xdr:ext cx="0" cy="40005"/>
    <xdr:sp macro="" textlink="">
      <xdr:nvSpPr>
        <xdr:cNvPr id="22" name="Shape 4">
          <a:extLst>
            <a:ext uri="{FF2B5EF4-FFF2-40B4-BE49-F238E27FC236}">
              <a16:creationId xmlns:a16="http://schemas.microsoft.com/office/drawing/2014/main" id="{59F3241B-2C6B-4B53-A0AD-A7B7DA62E67C}"/>
            </a:ext>
          </a:extLst>
        </xdr:cNvPr>
        <xdr:cNvSpPr/>
      </xdr:nvSpPr>
      <xdr:spPr>
        <a:xfrm>
          <a:off x="18135600" y="252603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83</xdr:row>
      <xdr:rowOff>0</xdr:rowOff>
    </xdr:from>
    <xdr:ext cx="0" cy="26035"/>
    <xdr:sp macro="" textlink="">
      <xdr:nvSpPr>
        <xdr:cNvPr id="23" name="Shape 3">
          <a:extLst>
            <a:ext uri="{FF2B5EF4-FFF2-40B4-BE49-F238E27FC236}">
              <a16:creationId xmlns:a16="http://schemas.microsoft.com/office/drawing/2014/main" id="{A00506F4-1088-4526-90E7-6E256B149E25}"/>
            </a:ext>
          </a:extLst>
        </xdr:cNvPr>
        <xdr:cNvSpPr/>
      </xdr:nvSpPr>
      <xdr:spPr>
        <a:xfrm>
          <a:off x="18135600" y="262509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83</xdr:row>
      <xdr:rowOff>0</xdr:rowOff>
    </xdr:from>
    <xdr:ext cx="0" cy="40005"/>
    <xdr:sp macro="" textlink="">
      <xdr:nvSpPr>
        <xdr:cNvPr id="24" name="Shape 4">
          <a:extLst>
            <a:ext uri="{FF2B5EF4-FFF2-40B4-BE49-F238E27FC236}">
              <a16:creationId xmlns:a16="http://schemas.microsoft.com/office/drawing/2014/main" id="{FB316EDD-26C0-4BF1-80D1-A8541E32D53B}"/>
            </a:ext>
          </a:extLst>
        </xdr:cNvPr>
        <xdr:cNvSpPr/>
      </xdr:nvSpPr>
      <xdr:spPr>
        <a:xfrm>
          <a:off x="18135600" y="262509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8</xdr:row>
      <xdr:rowOff>0</xdr:rowOff>
    </xdr:from>
    <xdr:to>
      <xdr:col>17</xdr:col>
      <xdr:colOff>0</xdr:colOff>
      <xdr:row>8</xdr:row>
      <xdr:rowOff>26035</xdr:rowOff>
    </xdr:to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FBB3CDF9-76A1-4C2D-835E-D75035E89383}"/>
            </a:ext>
          </a:extLst>
        </xdr:cNvPr>
        <xdr:cNvSpPr/>
      </xdr:nvSpPr>
      <xdr:spPr>
        <a:xfrm>
          <a:off x="17383125" y="24384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0</xdr:colOff>
      <xdr:row>8</xdr:row>
      <xdr:rowOff>40005</xdr:rowOff>
    </xdr:to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BEE7CB20-18FD-4CBE-B502-926245886FF6}"/>
            </a:ext>
          </a:extLst>
        </xdr:cNvPr>
        <xdr:cNvSpPr/>
      </xdr:nvSpPr>
      <xdr:spPr>
        <a:xfrm>
          <a:off x="17383125" y="24384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0</xdr:colOff>
      <xdr:row>48</xdr:row>
      <xdr:rowOff>26035</xdr:rowOff>
    </xdr:to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DAE7F742-84FF-4565-89B4-0FFB693599A8}"/>
            </a:ext>
          </a:extLst>
        </xdr:cNvPr>
        <xdr:cNvSpPr/>
      </xdr:nvSpPr>
      <xdr:spPr>
        <a:xfrm>
          <a:off x="17383125" y="167354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0</xdr:colOff>
      <xdr:row>48</xdr:row>
      <xdr:rowOff>40005</xdr:rowOff>
    </xdr:to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D4C20074-45FC-4B58-BF55-8167EEBB4BFC}"/>
            </a:ext>
          </a:extLst>
        </xdr:cNvPr>
        <xdr:cNvSpPr/>
      </xdr:nvSpPr>
      <xdr:spPr>
        <a:xfrm>
          <a:off x="17383125" y="167354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0</xdr:colOff>
      <xdr:row>48</xdr:row>
      <xdr:rowOff>26035</xdr:rowOff>
    </xdr:to>
    <xdr:sp macro="" textlink="">
      <xdr:nvSpPr>
        <xdr:cNvPr id="6" name="Shape 3">
          <a:extLst>
            <a:ext uri="{FF2B5EF4-FFF2-40B4-BE49-F238E27FC236}">
              <a16:creationId xmlns:a16="http://schemas.microsoft.com/office/drawing/2014/main" id="{2D1F055F-E2B5-4D2B-894F-88841DC0A38D}"/>
            </a:ext>
          </a:extLst>
        </xdr:cNvPr>
        <xdr:cNvSpPr/>
      </xdr:nvSpPr>
      <xdr:spPr>
        <a:xfrm>
          <a:off x="17383125" y="167354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0</xdr:colOff>
      <xdr:row>48</xdr:row>
      <xdr:rowOff>40005</xdr:rowOff>
    </xdr:to>
    <xdr:sp macro="" textlink="">
      <xdr:nvSpPr>
        <xdr:cNvPr id="7" name="Shape 4">
          <a:extLst>
            <a:ext uri="{FF2B5EF4-FFF2-40B4-BE49-F238E27FC236}">
              <a16:creationId xmlns:a16="http://schemas.microsoft.com/office/drawing/2014/main" id="{6437844D-9FAD-4466-A4B4-416CB0F45612}"/>
            </a:ext>
          </a:extLst>
        </xdr:cNvPr>
        <xdr:cNvSpPr/>
      </xdr:nvSpPr>
      <xdr:spPr>
        <a:xfrm>
          <a:off x="17383125" y="167354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0</xdr:colOff>
      <xdr:row>48</xdr:row>
      <xdr:rowOff>26035</xdr:rowOff>
    </xdr:to>
    <xdr:sp macro="" textlink="">
      <xdr:nvSpPr>
        <xdr:cNvPr id="8" name="Shape 3">
          <a:extLst>
            <a:ext uri="{FF2B5EF4-FFF2-40B4-BE49-F238E27FC236}">
              <a16:creationId xmlns:a16="http://schemas.microsoft.com/office/drawing/2014/main" id="{8A5B7F6C-E369-44DD-99D7-65216A2DCDD2}"/>
            </a:ext>
          </a:extLst>
        </xdr:cNvPr>
        <xdr:cNvSpPr/>
      </xdr:nvSpPr>
      <xdr:spPr>
        <a:xfrm>
          <a:off x="17383125" y="167354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0</xdr:colOff>
      <xdr:row>48</xdr:row>
      <xdr:rowOff>40005</xdr:rowOff>
    </xdr:to>
    <xdr:sp macro="" textlink="">
      <xdr:nvSpPr>
        <xdr:cNvPr id="9" name="Shape 4">
          <a:extLst>
            <a:ext uri="{FF2B5EF4-FFF2-40B4-BE49-F238E27FC236}">
              <a16:creationId xmlns:a16="http://schemas.microsoft.com/office/drawing/2014/main" id="{3B818D7C-D1FE-443C-B178-4E21EB16884B}"/>
            </a:ext>
          </a:extLst>
        </xdr:cNvPr>
        <xdr:cNvSpPr/>
      </xdr:nvSpPr>
      <xdr:spPr>
        <a:xfrm>
          <a:off x="17383125" y="167354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0</xdr:colOff>
      <xdr:row>48</xdr:row>
      <xdr:rowOff>26035</xdr:rowOff>
    </xdr:to>
    <xdr:sp macro="" textlink="">
      <xdr:nvSpPr>
        <xdr:cNvPr id="10" name="Shape 3">
          <a:extLst>
            <a:ext uri="{FF2B5EF4-FFF2-40B4-BE49-F238E27FC236}">
              <a16:creationId xmlns:a16="http://schemas.microsoft.com/office/drawing/2014/main" id="{312AF5EF-4073-47C9-96AB-87BBA5435E8E}"/>
            </a:ext>
          </a:extLst>
        </xdr:cNvPr>
        <xdr:cNvSpPr/>
      </xdr:nvSpPr>
      <xdr:spPr>
        <a:xfrm>
          <a:off x="17383125" y="167354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0</xdr:colOff>
      <xdr:row>48</xdr:row>
      <xdr:rowOff>40005</xdr:rowOff>
    </xdr:to>
    <xdr:sp macro="" textlink="">
      <xdr:nvSpPr>
        <xdr:cNvPr id="11" name="Shape 4">
          <a:extLst>
            <a:ext uri="{FF2B5EF4-FFF2-40B4-BE49-F238E27FC236}">
              <a16:creationId xmlns:a16="http://schemas.microsoft.com/office/drawing/2014/main" id="{704613A5-2381-466E-9291-E4C38DFDCE97}"/>
            </a:ext>
          </a:extLst>
        </xdr:cNvPr>
        <xdr:cNvSpPr/>
      </xdr:nvSpPr>
      <xdr:spPr>
        <a:xfrm>
          <a:off x="17383125" y="167354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0</xdr:colOff>
      <xdr:row>48</xdr:row>
      <xdr:rowOff>26035</xdr:rowOff>
    </xdr:to>
    <xdr:sp macro="" textlink="">
      <xdr:nvSpPr>
        <xdr:cNvPr id="12" name="Shape 3">
          <a:extLst>
            <a:ext uri="{FF2B5EF4-FFF2-40B4-BE49-F238E27FC236}">
              <a16:creationId xmlns:a16="http://schemas.microsoft.com/office/drawing/2014/main" id="{44AF102F-08D0-4ED2-819A-1173F23A47B3}"/>
            </a:ext>
          </a:extLst>
        </xdr:cNvPr>
        <xdr:cNvSpPr/>
      </xdr:nvSpPr>
      <xdr:spPr>
        <a:xfrm>
          <a:off x="17383125" y="167354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0</xdr:colOff>
      <xdr:row>48</xdr:row>
      <xdr:rowOff>40005</xdr:rowOff>
    </xdr:to>
    <xdr:sp macro="" textlink="">
      <xdr:nvSpPr>
        <xdr:cNvPr id="13" name="Shape 4">
          <a:extLst>
            <a:ext uri="{FF2B5EF4-FFF2-40B4-BE49-F238E27FC236}">
              <a16:creationId xmlns:a16="http://schemas.microsoft.com/office/drawing/2014/main" id="{7A1E4F98-6DFF-4C28-A56E-CF3A5FE80570}"/>
            </a:ext>
          </a:extLst>
        </xdr:cNvPr>
        <xdr:cNvSpPr/>
      </xdr:nvSpPr>
      <xdr:spPr>
        <a:xfrm>
          <a:off x="17383125" y="167354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oneCellAnchor>
    <xdr:from>
      <xdr:col>17</xdr:col>
      <xdr:colOff>0</xdr:colOff>
      <xdr:row>13</xdr:row>
      <xdr:rowOff>0</xdr:rowOff>
    </xdr:from>
    <xdr:ext cx="0" cy="26035"/>
    <xdr:sp macro="" textlink="">
      <xdr:nvSpPr>
        <xdr:cNvPr id="14" name="Shape 3">
          <a:extLst>
            <a:ext uri="{FF2B5EF4-FFF2-40B4-BE49-F238E27FC236}">
              <a16:creationId xmlns:a16="http://schemas.microsoft.com/office/drawing/2014/main" id="{F2BE7AD4-0856-4143-882E-6277764927FD}"/>
            </a:ext>
          </a:extLst>
        </xdr:cNvPr>
        <xdr:cNvSpPr/>
      </xdr:nvSpPr>
      <xdr:spPr>
        <a:xfrm>
          <a:off x="17383125" y="37242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13</xdr:row>
      <xdr:rowOff>0</xdr:rowOff>
    </xdr:from>
    <xdr:ext cx="0" cy="40005"/>
    <xdr:sp macro="" textlink="">
      <xdr:nvSpPr>
        <xdr:cNvPr id="15" name="Shape 4">
          <a:extLst>
            <a:ext uri="{FF2B5EF4-FFF2-40B4-BE49-F238E27FC236}">
              <a16:creationId xmlns:a16="http://schemas.microsoft.com/office/drawing/2014/main" id="{3CBD4D4D-44FE-4D85-8440-167B348788BF}"/>
            </a:ext>
          </a:extLst>
        </xdr:cNvPr>
        <xdr:cNvSpPr/>
      </xdr:nvSpPr>
      <xdr:spPr>
        <a:xfrm>
          <a:off x="17383125" y="37242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19</xdr:row>
      <xdr:rowOff>0</xdr:rowOff>
    </xdr:from>
    <xdr:ext cx="0" cy="26035"/>
    <xdr:sp macro="" textlink="">
      <xdr:nvSpPr>
        <xdr:cNvPr id="16" name="Shape 3">
          <a:extLst>
            <a:ext uri="{FF2B5EF4-FFF2-40B4-BE49-F238E27FC236}">
              <a16:creationId xmlns:a16="http://schemas.microsoft.com/office/drawing/2014/main" id="{6EA2589D-C84D-408E-8517-F274EAA2306D}"/>
            </a:ext>
          </a:extLst>
        </xdr:cNvPr>
        <xdr:cNvSpPr/>
      </xdr:nvSpPr>
      <xdr:spPr>
        <a:xfrm>
          <a:off x="17383125" y="56864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19</xdr:row>
      <xdr:rowOff>0</xdr:rowOff>
    </xdr:from>
    <xdr:ext cx="0" cy="40005"/>
    <xdr:sp macro="" textlink="">
      <xdr:nvSpPr>
        <xdr:cNvPr id="17" name="Shape 4">
          <a:extLst>
            <a:ext uri="{FF2B5EF4-FFF2-40B4-BE49-F238E27FC236}">
              <a16:creationId xmlns:a16="http://schemas.microsoft.com/office/drawing/2014/main" id="{BF21C65A-4DAE-45BF-A679-4A766C75FCEC}"/>
            </a:ext>
          </a:extLst>
        </xdr:cNvPr>
        <xdr:cNvSpPr/>
      </xdr:nvSpPr>
      <xdr:spPr>
        <a:xfrm>
          <a:off x="17383125" y="56864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29</xdr:row>
      <xdr:rowOff>0</xdr:rowOff>
    </xdr:from>
    <xdr:ext cx="0" cy="26035"/>
    <xdr:sp macro="" textlink="">
      <xdr:nvSpPr>
        <xdr:cNvPr id="18" name="Shape 3">
          <a:extLst>
            <a:ext uri="{FF2B5EF4-FFF2-40B4-BE49-F238E27FC236}">
              <a16:creationId xmlns:a16="http://schemas.microsoft.com/office/drawing/2014/main" id="{8E1ACBEC-CBD3-4851-A3BF-452EBD78FC7C}"/>
            </a:ext>
          </a:extLst>
        </xdr:cNvPr>
        <xdr:cNvSpPr/>
      </xdr:nvSpPr>
      <xdr:spPr>
        <a:xfrm>
          <a:off x="17383125" y="100203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29</xdr:row>
      <xdr:rowOff>0</xdr:rowOff>
    </xdr:from>
    <xdr:ext cx="0" cy="40005"/>
    <xdr:sp macro="" textlink="">
      <xdr:nvSpPr>
        <xdr:cNvPr id="19" name="Shape 4">
          <a:extLst>
            <a:ext uri="{FF2B5EF4-FFF2-40B4-BE49-F238E27FC236}">
              <a16:creationId xmlns:a16="http://schemas.microsoft.com/office/drawing/2014/main" id="{20896AC9-4226-4E99-9794-C2E77D0C4470}"/>
            </a:ext>
          </a:extLst>
        </xdr:cNvPr>
        <xdr:cNvSpPr/>
      </xdr:nvSpPr>
      <xdr:spPr>
        <a:xfrm>
          <a:off x="17383125" y="100203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38</xdr:row>
      <xdr:rowOff>0</xdr:rowOff>
    </xdr:from>
    <xdr:ext cx="0" cy="26035"/>
    <xdr:sp macro="" textlink="">
      <xdr:nvSpPr>
        <xdr:cNvPr id="20" name="Shape 3">
          <a:extLst>
            <a:ext uri="{FF2B5EF4-FFF2-40B4-BE49-F238E27FC236}">
              <a16:creationId xmlns:a16="http://schemas.microsoft.com/office/drawing/2014/main" id="{815B257D-008B-47D3-8617-F6687898A9E4}"/>
            </a:ext>
          </a:extLst>
        </xdr:cNvPr>
        <xdr:cNvSpPr/>
      </xdr:nvSpPr>
      <xdr:spPr>
        <a:xfrm>
          <a:off x="17383125" y="136112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38</xdr:row>
      <xdr:rowOff>0</xdr:rowOff>
    </xdr:from>
    <xdr:ext cx="0" cy="40005"/>
    <xdr:sp macro="" textlink="">
      <xdr:nvSpPr>
        <xdr:cNvPr id="21" name="Shape 4">
          <a:extLst>
            <a:ext uri="{FF2B5EF4-FFF2-40B4-BE49-F238E27FC236}">
              <a16:creationId xmlns:a16="http://schemas.microsoft.com/office/drawing/2014/main" id="{EA9B9328-C462-4FBD-BBD3-5A817A643749}"/>
            </a:ext>
          </a:extLst>
        </xdr:cNvPr>
        <xdr:cNvSpPr/>
      </xdr:nvSpPr>
      <xdr:spPr>
        <a:xfrm>
          <a:off x="17383125" y="136112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45</xdr:row>
      <xdr:rowOff>0</xdr:rowOff>
    </xdr:from>
    <xdr:ext cx="0" cy="26035"/>
    <xdr:sp macro="" textlink="">
      <xdr:nvSpPr>
        <xdr:cNvPr id="22" name="Shape 3">
          <a:extLst>
            <a:ext uri="{FF2B5EF4-FFF2-40B4-BE49-F238E27FC236}">
              <a16:creationId xmlns:a16="http://schemas.microsoft.com/office/drawing/2014/main" id="{C326E0CF-96D1-4D20-AF17-C45E650E1967}"/>
            </a:ext>
          </a:extLst>
        </xdr:cNvPr>
        <xdr:cNvSpPr/>
      </xdr:nvSpPr>
      <xdr:spPr>
        <a:xfrm>
          <a:off x="17383125" y="159639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45</xdr:row>
      <xdr:rowOff>0</xdr:rowOff>
    </xdr:from>
    <xdr:ext cx="0" cy="40005"/>
    <xdr:sp macro="" textlink="">
      <xdr:nvSpPr>
        <xdr:cNvPr id="23" name="Shape 4">
          <a:extLst>
            <a:ext uri="{FF2B5EF4-FFF2-40B4-BE49-F238E27FC236}">
              <a16:creationId xmlns:a16="http://schemas.microsoft.com/office/drawing/2014/main" id="{CA8E7D9C-BF74-43E1-9353-2B5195238C8D}"/>
            </a:ext>
          </a:extLst>
        </xdr:cNvPr>
        <xdr:cNvSpPr/>
      </xdr:nvSpPr>
      <xdr:spPr>
        <a:xfrm>
          <a:off x="17383125" y="159639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twoCellAnchor editAs="oneCell">
    <xdr:from>
      <xdr:col>16</xdr:col>
      <xdr:colOff>52917</xdr:colOff>
      <xdr:row>0</xdr:row>
      <xdr:rowOff>0</xdr:rowOff>
    </xdr:from>
    <xdr:to>
      <xdr:col>16</xdr:col>
      <xdr:colOff>840442</xdr:colOff>
      <xdr:row>3</xdr:row>
      <xdr:rowOff>95976</xdr:rowOff>
    </xdr:to>
    <xdr:pic>
      <xdr:nvPicPr>
        <xdr:cNvPr id="24" name="Imagem 23">
          <a:extLst>
            <a:ext uri="{FF2B5EF4-FFF2-40B4-BE49-F238E27FC236}">
              <a16:creationId xmlns:a16="http://schemas.microsoft.com/office/drawing/2014/main" id="{49370FCE-8EEF-4DF5-8BAE-E598D8E5C9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12067" y="0"/>
          <a:ext cx="787525" cy="9722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ERNANDO/TF30+RUA%20DO%20CART&#211;RIO/Or&#231;amento%20TF-030%20E%20Rua%20do%20Cart&#243;rio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ERNANDO/TF30+RUA%20DO%20CART&#211;RIO/RUA%20CART&#211;RIO/Atualizados%20em%2029.03.2022/Or&#231;amento%20%20RUA%20CART&#211;RIO.xlsx%20%2028.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 + MÃO DE OBRA TF 30"/>
      <sheetName val="Memorial de Cálculo TF 30"/>
      <sheetName val="Composições Próprias"/>
      <sheetName val="CRONOGRAMA"/>
      <sheetName val="MATERIAL + MÃO DE OBRA Cartório"/>
      <sheetName val="Memorial de Cálculo"/>
      <sheetName val="Volume"/>
      <sheetName val="bueiro"/>
    </sheetNames>
    <sheetDataSet>
      <sheetData sheetId="0"/>
      <sheetData sheetId="1">
        <row r="3">
          <cell r="H3">
            <v>2.88</v>
          </cell>
        </row>
        <row r="4">
          <cell r="H4">
            <v>3</v>
          </cell>
        </row>
        <row r="5">
          <cell r="H5">
            <v>3</v>
          </cell>
        </row>
        <row r="6">
          <cell r="H6">
            <v>806</v>
          </cell>
        </row>
        <row r="8">
          <cell r="H8">
            <v>395.2</v>
          </cell>
        </row>
        <row r="9">
          <cell r="H9">
            <v>302.05500000000001</v>
          </cell>
        </row>
        <row r="10">
          <cell r="H10">
            <v>1304.0299999999997</v>
          </cell>
        </row>
        <row r="11">
          <cell r="H11">
            <v>3133.2000000000003</v>
          </cell>
        </row>
        <row r="13">
          <cell r="H13">
            <v>195.95999999999998</v>
          </cell>
        </row>
        <row r="14">
          <cell r="H14">
            <v>19.759999999999998</v>
          </cell>
        </row>
        <row r="15">
          <cell r="H15">
            <v>118</v>
          </cell>
        </row>
        <row r="16">
          <cell r="H16">
            <v>16</v>
          </cell>
        </row>
        <row r="17">
          <cell r="H17">
            <v>134</v>
          </cell>
        </row>
        <row r="18">
          <cell r="H18">
            <v>118.19292127165112</v>
          </cell>
        </row>
        <row r="19">
          <cell r="H19">
            <v>777.67078728348861</v>
          </cell>
        </row>
        <row r="20">
          <cell r="H20">
            <v>5</v>
          </cell>
        </row>
        <row r="21">
          <cell r="H21">
            <v>186</v>
          </cell>
        </row>
        <row r="24">
          <cell r="H24">
            <v>62</v>
          </cell>
        </row>
        <row r="25">
          <cell r="H25">
            <v>6.2199999999999989</v>
          </cell>
        </row>
        <row r="26">
          <cell r="H26">
            <v>28.6</v>
          </cell>
        </row>
        <row r="27">
          <cell r="H27">
            <v>22</v>
          </cell>
        </row>
        <row r="28">
          <cell r="H28">
            <v>22</v>
          </cell>
        </row>
        <row r="29">
          <cell r="H29">
            <v>55.78</v>
          </cell>
        </row>
        <row r="31">
          <cell r="H31">
            <v>28.6</v>
          </cell>
        </row>
        <row r="32">
          <cell r="H32">
            <v>16</v>
          </cell>
        </row>
        <row r="33">
          <cell r="H33">
            <v>6</v>
          </cell>
        </row>
        <row r="35">
          <cell r="H35">
            <v>4</v>
          </cell>
        </row>
        <row r="37">
          <cell r="H37">
            <v>458.79</v>
          </cell>
        </row>
        <row r="38">
          <cell r="H38">
            <v>432.67999999999995</v>
          </cell>
        </row>
        <row r="39">
          <cell r="H39">
            <v>34945.623999999996</v>
          </cell>
        </row>
        <row r="40">
          <cell r="H40">
            <v>1248.058</v>
          </cell>
        </row>
        <row r="41">
          <cell r="H41">
            <v>2784</v>
          </cell>
        </row>
        <row r="42">
          <cell r="H42">
            <v>2784</v>
          </cell>
        </row>
        <row r="43">
          <cell r="H43">
            <v>167.04</v>
          </cell>
        </row>
        <row r="44">
          <cell r="H44">
            <v>4677.12</v>
          </cell>
        </row>
        <row r="45">
          <cell r="H45">
            <v>167.04</v>
          </cell>
        </row>
        <row r="47">
          <cell r="H47">
            <v>28.650000000000002</v>
          </cell>
        </row>
        <row r="48">
          <cell r="H48">
            <v>34.379999999999995</v>
          </cell>
        </row>
        <row r="49">
          <cell r="H49">
            <v>433</v>
          </cell>
        </row>
        <row r="50">
          <cell r="H50">
            <v>433</v>
          </cell>
        </row>
        <row r="51">
          <cell r="H51">
            <v>9</v>
          </cell>
        </row>
        <row r="52">
          <cell r="H52">
            <v>252</v>
          </cell>
        </row>
        <row r="53">
          <cell r="H53">
            <v>9</v>
          </cell>
        </row>
        <row r="55">
          <cell r="H55">
            <v>45</v>
          </cell>
        </row>
        <row r="56">
          <cell r="H56">
            <v>560</v>
          </cell>
        </row>
        <row r="57">
          <cell r="H57">
            <v>12</v>
          </cell>
        </row>
        <row r="58">
          <cell r="H58">
            <v>4.5</v>
          </cell>
        </row>
        <row r="59">
          <cell r="H59">
            <v>2</v>
          </cell>
        </row>
      </sheetData>
      <sheetData sheetId="2">
        <row r="15">
          <cell r="I15">
            <v>269.3621</v>
          </cell>
          <cell r="J15">
            <v>82.740000000000009</v>
          </cell>
        </row>
        <row r="24">
          <cell r="I24">
            <v>152.84</v>
          </cell>
          <cell r="J24">
            <v>1151.4899999999998</v>
          </cell>
        </row>
        <row r="52">
          <cell r="K52">
            <v>2391.9600000000005</v>
          </cell>
        </row>
        <row r="53">
          <cell r="K53">
            <v>597.99000000000012</v>
          </cell>
        </row>
        <row r="71">
          <cell r="I71">
            <v>1309.9636470000003</v>
          </cell>
          <cell r="J71">
            <v>23.144448000000004</v>
          </cell>
        </row>
        <row r="85">
          <cell r="I85">
            <v>10.151807</v>
          </cell>
          <cell r="J85">
            <v>0.22841999999999998</v>
          </cell>
        </row>
        <row r="95">
          <cell r="I95">
            <v>7.5315555555555562</v>
          </cell>
          <cell r="J95">
            <v>5.8613333333333335</v>
          </cell>
        </row>
        <row r="116">
          <cell r="I116">
            <v>605.83732800000007</v>
          </cell>
          <cell r="J116">
            <v>157.55500000000001</v>
          </cell>
        </row>
      </sheetData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 + MÃO DE OBRA"/>
      <sheetName val="Memorial de Cálculo"/>
      <sheetName val="Composições Próprias"/>
      <sheetName val="Cálculos"/>
      <sheetName val="CRONOGRAMA"/>
    </sheetNames>
    <sheetDataSet>
      <sheetData sheetId="0"/>
      <sheetData sheetId="1">
        <row r="7">
          <cell r="H7">
            <v>482.3</v>
          </cell>
        </row>
        <row r="8">
          <cell r="H8">
            <v>27.9</v>
          </cell>
        </row>
        <row r="9">
          <cell r="H9">
            <v>6616.0640000000003</v>
          </cell>
        </row>
        <row r="10">
          <cell r="H10">
            <v>1507.2</v>
          </cell>
        </row>
        <row r="12">
          <cell r="H12">
            <v>66</v>
          </cell>
        </row>
        <row r="13">
          <cell r="H13">
            <v>61.927074387561966</v>
          </cell>
        </row>
        <row r="14">
          <cell r="H14">
            <v>2.2000000000000002</v>
          </cell>
        </row>
        <row r="15">
          <cell r="H15">
            <v>35</v>
          </cell>
        </row>
        <row r="16">
          <cell r="H16">
            <v>9</v>
          </cell>
        </row>
        <row r="17">
          <cell r="H17">
            <v>44</v>
          </cell>
        </row>
        <row r="18">
          <cell r="H18">
            <v>60.470796929681967</v>
          </cell>
        </row>
        <row r="19">
          <cell r="H19">
            <v>2</v>
          </cell>
        </row>
        <row r="21">
          <cell r="H21">
            <v>177.881</v>
          </cell>
        </row>
        <row r="22">
          <cell r="H22">
            <v>1956.691</v>
          </cell>
        </row>
        <row r="23">
          <cell r="H23">
            <v>332</v>
          </cell>
        </row>
        <row r="24">
          <cell r="H24">
            <v>332</v>
          </cell>
        </row>
        <row r="25">
          <cell r="H25">
            <v>1413</v>
          </cell>
        </row>
        <row r="26">
          <cell r="H26">
            <v>45.18</v>
          </cell>
        </row>
        <row r="27">
          <cell r="H27">
            <v>46.550000000000004</v>
          </cell>
        </row>
        <row r="29">
          <cell r="H29">
            <v>42.8</v>
          </cell>
        </row>
        <row r="30">
          <cell r="H30">
            <v>148</v>
          </cell>
        </row>
        <row r="31">
          <cell r="H31">
            <v>24.2</v>
          </cell>
        </row>
        <row r="32">
          <cell r="H32">
            <v>2</v>
          </cell>
        </row>
        <row r="33">
          <cell r="H33">
            <v>1</v>
          </cell>
        </row>
      </sheetData>
      <sheetData sheetId="2"/>
      <sheetData sheetId="3">
        <row r="15">
          <cell r="F15">
            <v>482.3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E7AD0-5CA4-4DB0-93F4-96E546D56687}">
  <sheetPr>
    <tabColor theme="3" tint="0.39997558519241921"/>
    <pageSetUpPr fitToPage="1"/>
  </sheetPr>
  <dimension ref="B1:AR226"/>
  <sheetViews>
    <sheetView zoomScale="90" zoomScaleNormal="90" workbookViewId="0">
      <pane ySplit="7" topLeftCell="A8" activePane="bottomLeft" state="frozen"/>
      <selection pane="bottomLeft" sqref="A1:Q90"/>
    </sheetView>
  </sheetViews>
  <sheetFormatPr defaultRowHeight="12.75" x14ac:dyDescent="0.25"/>
  <cols>
    <col min="1" max="1" width="3.7109375" style="6" customWidth="1"/>
    <col min="2" max="2" width="10.42578125" style="118" customWidth="1"/>
    <col min="3" max="3" width="10" style="6" customWidth="1"/>
    <col min="4" max="4" width="23.5703125" style="6" customWidth="1"/>
    <col min="5" max="5" width="2.85546875" style="6" customWidth="1"/>
    <col min="6" max="6" width="26.140625" style="6" customWidth="1"/>
    <col min="7" max="7" width="44.42578125" style="6" customWidth="1"/>
    <col min="8" max="8" width="13.140625" style="116" customWidth="1"/>
    <col min="9" max="9" width="10.7109375" style="29" customWidth="1"/>
    <col min="10" max="10" width="13.7109375" style="108" customWidth="1"/>
    <col min="11" max="11" width="15.7109375" style="108" customWidth="1"/>
    <col min="12" max="12" width="15.140625" style="108" customWidth="1"/>
    <col min="13" max="13" width="15.85546875" style="108" customWidth="1"/>
    <col min="14" max="14" width="10.5703125" style="108" customWidth="1"/>
    <col min="15" max="15" width="17.85546875" style="108" customWidth="1"/>
    <col min="16" max="16" width="19.85546875" style="108" bestFit="1" customWidth="1"/>
    <col min="17" max="17" width="18.28515625" style="108" customWidth="1"/>
    <col min="18" max="18" width="16.85546875" style="6" customWidth="1"/>
    <col min="19" max="19" width="12.7109375" style="6" bestFit="1" customWidth="1"/>
    <col min="20" max="20" width="13.140625" style="6" bestFit="1" customWidth="1"/>
    <col min="21" max="21" width="12.42578125" style="6" bestFit="1" customWidth="1"/>
    <col min="22" max="22" width="10.28515625" style="6" bestFit="1" customWidth="1"/>
    <col min="23" max="16384" width="9.140625" style="6"/>
  </cols>
  <sheetData>
    <row r="1" spans="2:43" ht="24" customHeight="1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4"/>
      <c r="S1" s="4"/>
      <c r="T1" s="4"/>
      <c r="U1" s="4"/>
      <c r="V1" s="4"/>
      <c r="W1" s="4"/>
      <c r="X1" s="4"/>
      <c r="Y1" s="4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</row>
    <row r="2" spans="2:43" ht="22.5" customHeight="1" x14ac:dyDescent="0.25">
      <c r="B2" s="7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  <c r="R2" s="4"/>
      <c r="S2" s="4"/>
      <c r="T2" s="4"/>
      <c r="U2" s="4"/>
      <c r="V2" s="4"/>
      <c r="W2" s="4"/>
      <c r="X2" s="4"/>
      <c r="Y2" s="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2:43" ht="22.5" customHeight="1" x14ac:dyDescent="0.25">
      <c r="B3" s="10" t="s">
        <v>2</v>
      </c>
      <c r="C3" s="11"/>
      <c r="D3" s="11"/>
      <c r="E3" s="11"/>
      <c r="F3" s="11"/>
      <c r="G3" s="11"/>
      <c r="H3" s="11"/>
      <c r="I3" s="11"/>
      <c r="J3" s="11"/>
      <c r="K3" s="12"/>
      <c r="L3" s="12"/>
      <c r="M3" s="12"/>
      <c r="N3" s="12"/>
      <c r="O3" s="12"/>
      <c r="P3" s="12"/>
      <c r="Q3" s="13"/>
      <c r="R3" s="4"/>
      <c r="S3" s="4"/>
      <c r="T3" s="4"/>
      <c r="U3" s="4"/>
      <c r="V3" s="4"/>
      <c r="W3" s="4"/>
      <c r="X3" s="4"/>
      <c r="Y3" s="4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2:43" ht="22.5" customHeight="1" x14ac:dyDescent="0.25">
      <c r="B4" s="14" t="s">
        <v>3</v>
      </c>
      <c r="C4" s="15" t="s">
        <v>4</v>
      </c>
      <c r="D4" s="16"/>
      <c r="E4" s="16"/>
      <c r="F4" s="16"/>
      <c r="G4" s="17"/>
      <c r="H4" s="14" t="s">
        <v>5</v>
      </c>
      <c r="I4" s="18" t="s">
        <v>6</v>
      </c>
      <c r="J4" s="19"/>
      <c r="K4" s="10"/>
      <c r="L4" s="11"/>
      <c r="M4" s="11"/>
      <c r="N4" s="11"/>
      <c r="O4" s="11"/>
      <c r="P4" s="11"/>
      <c r="Q4" s="20"/>
      <c r="R4" s="4"/>
      <c r="S4" s="4"/>
      <c r="T4" s="4"/>
      <c r="U4" s="4"/>
      <c r="V4" s="4"/>
      <c r="W4" s="4"/>
      <c r="X4" s="4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2:43" ht="14.25" customHeight="1" x14ac:dyDescent="0.25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/>
      <c r="R5" s="4"/>
      <c r="S5" s="4"/>
      <c r="T5" s="4"/>
      <c r="U5" s="4"/>
      <c r="V5" s="4"/>
      <c r="W5" s="4"/>
      <c r="X5" s="4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2:43" ht="15.95" customHeight="1" x14ac:dyDescent="0.25">
      <c r="B6" s="24" t="s">
        <v>7</v>
      </c>
      <c r="C6" s="24" t="s">
        <v>8</v>
      </c>
      <c r="D6" s="24" t="s">
        <v>9</v>
      </c>
      <c r="E6" s="24"/>
      <c r="F6" s="24"/>
      <c r="G6" s="24"/>
      <c r="H6" s="25" t="s">
        <v>10</v>
      </c>
      <c r="I6" s="24" t="s">
        <v>11</v>
      </c>
      <c r="J6" s="26" t="s">
        <v>12</v>
      </c>
      <c r="K6" s="26"/>
      <c r="L6" s="26"/>
      <c r="M6" s="26" t="s">
        <v>13</v>
      </c>
      <c r="N6" s="26" t="s">
        <v>14</v>
      </c>
      <c r="O6" s="26" t="s">
        <v>15</v>
      </c>
      <c r="P6" s="26"/>
      <c r="Q6" s="26"/>
      <c r="R6" s="4"/>
      <c r="S6" s="4"/>
      <c r="T6" s="4"/>
      <c r="U6" s="4"/>
      <c r="V6" s="4"/>
      <c r="W6" s="4"/>
      <c r="X6" s="4"/>
      <c r="Y6" s="4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2:43" s="29" customFormat="1" ht="50.25" customHeight="1" x14ac:dyDescent="0.25">
      <c r="B7" s="24"/>
      <c r="C7" s="24"/>
      <c r="D7" s="24"/>
      <c r="E7" s="24"/>
      <c r="F7" s="24"/>
      <c r="G7" s="24"/>
      <c r="H7" s="25"/>
      <c r="I7" s="24"/>
      <c r="J7" s="27" t="s">
        <v>16</v>
      </c>
      <c r="K7" s="27" t="s">
        <v>17</v>
      </c>
      <c r="L7" s="27" t="s">
        <v>18</v>
      </c>
      <c r="M7" s="26"/>
      <c r="N7" s="26"/>
      <c r="O7" s="27" t="s">
        <v>16</v>
      </c>
      <c r="P7" s="27" t="s">
        <v>17</v>
      </c>
      <c r="Q7" s="27" t="s">
        <v>19</v>
      </c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</row>
    <row r="8" spans="2:43" s="34" customFormat="1" ht="20.25" customHeight="1" x14ac:dyDescent="0.25">
      <c r="B8" s="30" t="s">
        <v>20</v>
      </c>
      <c r="C8" s="31"/>
      <c r="D8" s="31"/>
      <c r="E8" s="31"/>
      <c r="F8" s="31"/>
      <c r="G8" s="31"/>
      <c r="H8" s="31"/>
      <c r="I8" s="31"/>
      <c r="J8" s="31"/>
      <c r="K8" s="31"/>
      <c r="L8" s="32"/>
      <c r="M8" s="32"/>
      <c r="N8" s="32"/>
      <c r="O8" s="32"/>
      <c r="P8" s="32"/>
      <c r="Q8" s="33"/>
    </row>
    <row r="9" spans="2:43" ht="20.25" customHeight="1" x14ac:dyDescent="0.25">
      <c r="B9" s="35">
        <v>1</v>
      </c>
      <c r="C9" s="36" t="s">
        <v>21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7"/>
      <c r="R9" s="38"/>
      <c r="S9" s="38"/>
      <c r="T9" s="38"/>
      <c r="U9" s="38"/>
      <c r="V9" s="38"/>
      <c r="W9" s="38"/>
      <c r="X9" s="38"/>
      <c r="Y9" s="4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2:43" s="5" customFormat="1" ht="20.25" customHeight="1" x14ac:dyDescent="0.25">
      <c r="B10" s="39" t="s">
        <v>22</v>
      </c>
      <c r="C10" s="40" t="s">
        <v>23</v>
      </c>
      <c r="D10" s="41" t="s">
        <v>24</v>
      </c>
      <c r="E10" s="42"/>
      <c r="F10" s="42"/>
      <c r="G10" s="43"/>
      <c r="H10" s="44">
        <f>'[1]Memorial de Cálculo TF 30'!H3</f>
        <v>2.88</v>
      </c>
      <c r="I10" s="45" t="s">
        <v>25</v>
      </c>
      <c r="J10" s="46">
        <f>'[1]Composições Próprias'!I15</f>
        <v>269.3621</v>
      </c>
      <c r="K10" s="46">
        <f>'[1]Composições Próprias'!J15</f>
        <v>82.740000000000009</v>
      </c>
      <c r="L10" s="46">
        <f t="shared" ref="L10:L13" si="0">J10+K10</f>
        <v>352.10210000000001</v>
      </c>
      <c r="M10" s="47">
        <f t="shared" ref="M10:M13" si="1">ROUND(L10*H10,2)</f>
        <v>1014.05</v>
      </c>
      <c r="N10" s="48">
        <v>0.23380000000000001</v>
      </c>
      <c r="O10" s="47">
        <f t="shared" ref="O10:O13" si="2">ROUND((1+N10)*H10*J10,2)</f>
        <v>957.14</v>
      </c>
      <c r="P10" s="47">
        <f t="shared" ref="P10:P13" si="3">ROUND((1+N10)*H10*K10,2)</f>
        <v>294</v>
      </c>
      <c r="Q10" s="47">
        <f>ROUND(O10+P10,2)</f>
        <v>1251.1400000000001</v>
      </c>
      <c r="R10" s="38"/>
      <c r="S10" s="38"/>
      <c r="T10" s="38"/>
      <c r="U10" s="38"/>
      <c r="V10" s="38"/>
      <c r="W10" s="38"/>
      <c r="X10" s="38"/>
      <c r="Y10" s="4"/>
    </row>
    <row r="11" spans="2:43" s="5" customFormat="1" ht="20.25" customHeight="1" x14ac:dyDescent="0.25">
      <c r="B11" s="39" t="s">
        <v>26</v>
      </c>
      <c r="C11" s="40" t="s">
        <v>27</v>
      </c>
      <c r="D11" s="41" t="s">
        <v>28</v>
      </c>
      <c r="E11" s="42"/>
      <c r="F11" s="42"/>
      <c r="G11" s="43"/>
      <c r="H11" s="44">
        <f>'[1]Memorial de Cálculo TF 30'!H4</f>
        <v>3</v>
      </c>
      <c r="I11" s="45" t="s">
        <v>29</v>
      </c>
      <c r="J11" s="46">
        <f>'[1]Composições Próprias'!I24</f>
        <v>152.84</v>
      </c>
      <c r="K11" s="46">
        <f>'[1]Composições Próprias'!J24</f>
        <v>1151.4899999999998</v>
      </c>
      <c r="L11" s="46">
        <f t="shared" si="0"/>
        <v>1304.3299999999997</v>
      </c>
      <c r="M11" s="47">
        <f t="shared" si="1"/>
        <v>3912.99</v>
      </c>
      <c r="N11" s="48">
        <v>0.23380000000000001</v>
      </c>
      <c r="O11" s="47">
        <f t="shared" si="2"/>
        <v>565.72</v>
      </c>
      <c r="P11" s="47">
        <f t="shared" si="3"/>
        <v>4262.13</v>
      </c>
      <c r="Q11" s="47">
        <f>ROUND(O11+P11,2)</f>
        <v>4827.8500000000004</v>
      </c>
      <c r="R11" s="49"/>
      <c r="S11" s="38"/>
      <c r="T11" s="38"/>
      <c r="U11" s="38"/>
      <c r="V11" s="38">
        <v>59.97</v>
      </c>
      <c r="W11" s="38"/>
      <c r="X11" s="38"/>
      <c r="Y11" s="4"/>
    </row>
    <row r="12" spans="2:43" s="5" customFormat="1" ht="20.25" customHeight="1" x14ac:dyDescent="0.25">
      <c r="B12" s="39" t="s">
        <v>30</v>
      </c>
      <c r="C12" s="40" t="s">
        <v>31</v>
      </c>
      <c r="D12" s="41" t="s">
        <v>32</v>
      </c>
      <c r="E12" s="42"/>
      <c r="F12" s="42"/>
      <c r="G12" s="43"/>
      <c r="H12" s="44">
        <f>'[1]Memorial de Cálculo TF 30'!H5</f>
        <v>3</v>
      </c>
      <c r="I12" s="45" t="s">
        <v>29</v>
      </c>
      <c r="J12" s="46">
        <f>'[1]Composições Próprias'!K52</f>
        <v>2391.9600000000005</v>
      </c>
      <c r="K12" s="46">
        <f>'[1]Composições Próprias'!K53</f>
        <v>597.99000000000012</v>
      </c>
      <c r="L12" s="46">
        <f t="shared" si="0"/>
        <v>2989.9500000000007</v>
      </c>
      <c r="M12" s="47">
        <f t="shared" si="1"/>
        <v>8969.85</v>
      </c>
      <c r="N12" s="48">
        <v>0.23380000000000001</v>
      </c>
      <c r="O12" s="47">
        <f t="shared" si="2"/>
        <v>8853.6</v>
      </c>
      <c r="P12" s="47">
        <f t="shared" si="3"/>
        <v>2213.4</v>
      </c>
      <c r="Q12" s="47">
        <f>ROUND(O12+P12,2)</f>
        <v>11067</v>
      </c>
      <c r="R12" s="38"/>
      <c r="S12" s="38"/>
      <c r="T12" s="38"/>
      <c r="U12" s="38"/>
      <c r="V12" s="38">
        <v>23.94</v>
      </c>
      <c r="W12" s="38"/>
      <c r="X12" s="38"/>
      <c r="Y12" s="4"/>
    </row>
    <row r="13" spans="2:43" s="5" customFormat="1" ht="20.25" customHeight="1" x14ac:dyDescent="0.25">
      <c r="B13" s="39" t="s">
        <v>33</v>
      </c>
      <c r="C13" s="40">
        <v>99064</v>
      </c>
      <c r="D13" s="41" t="s">
        <v>34</v>
      </c>
      <c r="E13" s="42"/>
      <c r="F13" s="42"/>
      <c r="G13" s="43"/>
      <c r="H13" s="44">
        <f>'[1]Memorial de Cálculo TF 30'!H6</f>
        <v>806</v>
      </c>
      <c r="I13" s="45" t="s">
        <v>35</v>
      </c>
      <c r="J13" s="46">
        <v>0.05</v>
      </c>
      <c r="K13" s="46">
        <v>0.49</v>
      </c>
      <c r="L13" s="46">
        <f t="shared" si="0"/>
        <v>0.54</v>
      </c>
      <c r="M13" s="47">
        <f t="shared" si="1"/>
        <v>435.24</v>
      </c>
      <c r="N13" s="48">
        <v>0.23380000000000001</v>
      </c>
      <c r="O13" s="47">
        <f t="shared" si="2"/>
        <v>49.72</v>
      </c>
      <c r="P13" s="47">
        <f t="shared" si="3"/>
        <v>487.28</v>
      </c>
      <c r="Q13" s="47">
        <f>ROUND(O13+P13,2)</f>
        <v>537</v>
      </c>
      <c r="R13" s="50">
        <f>SUM(Q10:Q13)</f>
        <v>17682.990000000002</v>
      </c>
      <c r="S13" s="38"/>
      <c r="T13" s="38"/>
      <c r="U13" s="38"/>
      <c r="V13" s="38">
        <v>35.4</v>
      </c>
      <c r="W13" s="38"/>
      <c r="X13" s="38"/>
      <c r="Y13" s="4"/>
    </row>
    <row r="14" spans="2:43" ht="20.25" customHeight="1" x14ac:dyDescent="0.25">
      <c r="B14" s="51" t="s">
        <v>36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3">
        <f>SUM(O10:O13)</f>
        <v>10426.18</v>
      </c>
      <c r="P14" s="53">
        <f>SUM(P10:P13)</f>
        <v>7256.81</v>
      </c>
      <c r="Q14" s="53">
        <f>SUM(Q10:Q13)</f>
        <v>17682.990000000002</v>
      </c>
      <c r="R14" s="50"/>
      <c r="S14" s="38"/>
      <c r="T14" s="38"/>
      <c r="U14" s="38"/>
      <c r="V14" s="38">
        <v>61.72</v>
      </c>
      <c r="W14" s="38"/>
      <c r="X14" s="38"/>
      <c r="Y14" s="4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</row>
    <row r="15" spans="2:43" ht="20.25" customHeight="1" x14ac:dyDescent="0.25">
      <c r="B15" s="35">
        <v>2</v>
      </c>
      <c r="C15" s="36" t="s">
        <v>37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7"/>
      <c r="R15" s="38"/>
      <c r="S15" s="38"/>
      <c r="T15" s="38"/>
      <c r="U15" s="38"/>
      <c r="V15" s="38">
        <v>60.01</v>
      </c>
      <c r="W15" s="38"/>
      <c r="X15" s="38"/>
      <c r="Y15" s="4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</row>
    <row r="16" spans="2:43" ht="42.75" customHeight="1" x14ac:dyDescent="0.25">
      <c r="B16" s="39" t="s">
        <v>38</v>
      </c>
      <c r="C16" s="54">
        <v>101230</v>
      </c>
      <c r="D16" s="41" t="s">
        <v>39</v>
      </c>
      <c r="E16" s="42"/>
      <c r="F16" s="42"/>
      <c r="G16" s="43"/>
      <c r="H16" s="44">
        <f>'[1]Memorial de Cálculo TF 30'!H8</f>
        <v>395.2</v>
      </c>
      <c r="I16" s="55" t="s">
        <v>40</v>
      </c>
      <c r="J16" s="56">
        <v>8.42</v>
      </c>
      <c r="K16" s="56">
        <v>1.19</v>
      </c>
      <c r="L16" s="46">
        <f t="shared" ref="L16:L17" si="4">J16+K16</f>
        <v>9.61</v>
      </c>
      <c r="M16" s="47">
        <f t="shared" ref="M16:M17" si="5">ROUND(L16*H16,2)</f>
        <v>3797.87</v>
      </c>
      <c r="N16" s="48">
        <v>0.23380000000000001</v>
      </c>
      <c r="O16" s="47">
        <f t="shared" ref="O16:O17" si="6">ROUND((1+N16)*H16*J16,2)</f>
        <v>4105.57</v>
      </c>
      <c r="P16" s="47">
        <f t="shared" ref="P16:P17" si="7">ROUND((1+N16)*H16*K16,2)</f>
        <v>580.24</v>
      </c>
      <c r="Q16" s="47">
        <f>ROUND(O16+P16,2)</f>
        <v>4685.8100000000004</v>
      </c>
      <c r="R16" s="38"/>
      <c r="S16" s="38"/>
      <c r="T16" s="38"/>
      <c r="U16" s="38"/>
      <c r="V16" s="38">
        <v>60</v>
      </c>
      <c r="W16" s="38"/>
      <c r="X16" s="38"/>
      <c r="Y16" s="4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</row>
    <row r="17" spans="2:43" s="60" customFormat="1" ht="33.75" customHeight="1" x14ac:dyDescent="0.25">
      <c r="B17" s="39" t="s">
        <v>41</v>
      </c>
      <c r="C17" s="54">
        <v>96385</v>
      </c>
      <c r="D17" s="41" t="s">
        <v>42</v>
      </c>
      <c r="E17" s="42"/>
      <c r="F17" s="42"/>
      <c r="G17" s="43"/>
      <c r="H17" s="44">
        <f>'[1]Memorial de Cálculo TF 30'!H9</f>
        <v>302.05500000000001</v>
      </c>
      <c r="I17" s="45" t="s">
        <v>40</v>
      </c>
      <c r="J17" s="56">
        <v>6.9</v>
      </c>
      <c r="K17" s="56">
        <v>3.16</v>
      </c>
      <c r="L17" s="46">
        <f t="shared" si="4"/>
        <v>10.06</v>
      </c>
      <c r="M17" s="47">
        <f t="shared" si="5"/>
        <v>3038.67</v>
      </c>
      <c r="N17" s="48">
        <v>0.23380000000000001</v>
      </c>
      <c r="O17" s="47">
        <f t="shared" si="6"/>
        <v>2571.46</v>
      </c>
      <c r="P17" s="47">
        <f t="shared" si="7"/>
        <v>1177.6500000000001</v>
      </c>
      <c r="Q17" s="47">
        <f t="shared" ref="Q17:Q18" si="8">ROUND(O17+P17,2)</f>
        <v>3749.11</v>
      </c>
      <c r="R17" s="57"/>
      <c r="S17" s="57"/>
      <c r="T17" s="57"/>
      <c r="U17" s="57"/>
      <c r="V17" s="57"/>
      <c r="W17" s="57"/>
      <c r="X17" s="57"/>
      <c r="Y17" s="58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</row>
    <row r="18" spans="2:43" ht="28.5" customHeight="1" x14ac:dyDescent="0.25">
      <c r="B18" s="39" t="s">
        <v>43</v>
      </c>
      <c r="C18" s="40">
        <v>95875</v>
      </c>
      <c r="D18" s="61" t="s">
        <v>44</v>
      </c>
      <c r="E18" s="61"/>
      <c r="F18" s="61"/>
      <c r="G18" s="61"/>
      <c r="H18" s="44">
        <f>'[1]Memorial de Cálculo TF 30'!H10</f>
        <v>1304.0299999999997</v>
      </c>
      <c r="I18" s="45" t="s">
        <v>45</v>
      </c>
      <c r="J18" s="46">
        <v>1.44</v>
      </c>
      <c r="K18" s="46">
        <v>0.24</v>
      </c>
      <c r="L18" s="46">
        <f>J18+K18</f>
        <v>1.68</v>
      </c>
      <c r="M18" s="47">
        <f>ROUND(L18*H18,2)</f>
        <v>2190.77</v>
      </c>
      <c r="N18" s="48">
        <v>0.23380000000000001</v>
      </c>
      <c r="O18" s="47">
        <f>ROUND((1+N18)*H18*J18,2)</f>
        <v>2316.83</v>
      </c>
      <c r="P18" s="47">
        <f>ROUND((1+N18)*H18*K18,2)</f>
        <v>386.14</v>
      </c>
      <c r="Q18" s="47">
        <f t="shared" si="8"/>
        <v>2702.97</v>
      </c>
      <c r="R18" s="62"/>
      <c r="S18" s="38"/>
      <c r="T18" s="38"/>
      <c r="U18" s="38"/>
      <c r="V18" s="38"/>
      <c r="W18" s="38"/>
      <c r="X18" s="38"/>
      <c r="Y18" s="4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</row>
    <row r="19" spans="2:43" s="60" customFormat="1" ht="20.25" customHeight="1" x14ac:dyDescent="0.25">
      <c r="B19" s="39" t="s">
        <v>46</v>
      </c>
      <c r="C19" s="54">
        <v>100576</v>
      </c>
      <c r="D19" s="41" t="s">
        <v>47</v>
      </c>
      <c r="E19" s="42"/>
      <c r="F19" s="42"/>
      <c r="G19" s="43"/>
      <c r="H19" s="44">
        <f>'[1]Memorial de Cálculo TF 30'!H11</f>
        <v>3133.2000000000003</v>
      </c>
      <c r="I19" s="55" t="s">
        <v>25</v>
      </c>
      <c r="J19" s="56">
        <v>1.36</v>
      </c>
      <c r="K19" s="56">
        <v>0.8</v>
      </c>
      <c r="L19" s="46">
        <f t="shared" ref="L19" si="9">J19+K19</f>
        <v>2.16</v>
      </c>
      <c r="M19" s="47">
        <f t="shared" ref="M19" si="10">ROUND(L19*H19,2)</f>
        <v>6767.71</v>
      </c>
      <c r="N19" s="48">
        <v>0.23380000000000001</v>
      </c>
      <c r="O19" s="47">
        <f t="shared" ref="O19" si="11">ROUND((1+N19)*H19*J19,2)</f>
        <v>5257.41</v>
      </c>
      <c r="P19" s="47">
        <f t="shared" ref="P19" si="12">ROUND((1+N19)*H19*K19,2)</f>
        <v>3092.59</v>
      </c>
      <c r="Q19" s="47">
        <f>ROUND(O19+P19,2)</f>
        <v>8350</v>
      </c>
      <c r="R19" s="63">
        <f>SUM(Q16:Q19)</f>
        <v>19487.89</v>
      </c>
      <c r="S19" s="57"/>
      <c r="T19" s="57"/>
      <c r="U19" s="57"/>
      <c r="V19" s="57">
        <v>24.9</v>
      </c>
      <c r="W19" s="57"/>
      <c r="X19" s="57"/>
      <c r="Y19" s="58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</row>
    <row r="20" spans="2:43" ht="20.25" customHeight="1" x14ac:dyDescent="0.25">
      <c r="B20" s="51" t="s">
        <v>48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3">
        <f>SUM(O16:O19)</f>
        <v>14251.27</v>
      </c>
      <c r="P20" s="53">
        <f>SUM(P16:P19)</f>
        <v>5236.6200000000008</v>
      </c>
      <c r="Q20" s="53">
        <f>SUM(Q16:Q19)</f>
        <v>19487.89</v>
      </c>
      <c r="R20" s="50"/>
      <c r="S20" s="50"/>
      <c r="T20" s="38"/>
      <c r="U20" s="38"/>
      <c r="V20" s="38">
        <v>72.8</v>
      </c>
      <c r="W20" s="38"/>
      <c r="X20" s="38"/>
      <c r="Y20" s="4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2:43" ht="20.25" customHeight="1" x14ac:dyDescent="0.25">
      <c r="B21" s="35">
        <v>3</v>
      </c>
      <c r="C21" s="36" t="s">
        <v>49</v>
      </c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7"/>
      <c r="R21" s="38"/>
      <c r="S21" s="50"/>
      <c r="T21" s="38"/>
      <c r="U21" s="38"/>
      <c r="V21" s="38">
        <f>SUM(V11:V20)</f>
        <v>398.73999999999995</v>
      </c>
      <c r="W21" s="38"/>
      <c r="X21" s="38"/>
      <c r="Y21" s="4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2:43" s="60" customFormat="1" ht="27.75" customHeight="1" x14ac:dyDescent="0.25">
      <c r="B22" s="39" t="s">
        <v>50</v>
      </c>
      <c r="C22" s="40">
        <v>90106</v>
      </c>
      <c r="D22" s="61" t="s">
        <v>51</v>
      </c>
      <c r="E22" s="61"/>
      <c r="F22" s="61"/>
      <c r="G22" s="61"/>
      <c r="H22" s="44">
        <f>'[1]Memorial de Cálculo TF 30'!H13</f>
        <v>195.95999999999998</v>
      </c>
      <c r="I22" s="55" t="s">
        <v>40</v>
      </c>
      <c r="J22" s="46">
        <v>4.1500000000000004</v>
      </c>
      <c r="K22" s="46">
        <v>2.46</v>
      </c>
      <c r="L22" s="46">
        <f t="shared" ref="L22:L27" si="13">J22+K22</f>
        <v>6.61</v>
      </c>
      <c r="M22" s="47">
        <f t="shared" ref="M22:M27" si="14">ROUND(L22*H22,2)</f>
        <v>1295.3</v>
      </c>
      <c r="N22" s="48">
        <v>0.23380000000000001</v>
      </c>
      <c r="O22" s="47">
        <f t="shared" ref="O22:O27" si="15">ROUND((1+N22)*H22*J22,2)</f>
        <v>1003.37</v>
      </c>
      <c r="P22" s="47">
        <f t="shared" ref="P22:P27" si="16">ROUND((1+N22)*H22*K22,2)</f>
        <v>594.77</v>
      </c>
      <c r="Q22" s="47">
        <f>ROUND(O22+P22,2)</f>
        <v>1598.14</v>
      </c>
      <c r="R22" s="57"/>
      <c r="S22" s="57"/>
      <c r="T22" s="57"/>
      <c r="U22" s="57"/>
      <c r="V22" s="57">
        <v>60</v>
      </c>
      <c r="W22" s="57"/>
      <c r="X22" s="57"/>
      <c r="Y22" s="58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</row>
    <row r="23" spans="2:43" s="60" customFormat="1" ht="33.75" customHeight="1" x14ac:dyDescent="0.25">
      <c r="B23" s="39" t="s">
        <v>52</v>
      </c>
      <c r="C23" s="54">
        <v>101619</v>
      </c>
      <c r="D23" s="61" t="s">
        <v>53</v>
      </c>
      <c r="E23" s="61"/>
      <c r="F23" s="61"/>
      <c r="G23" s="61"/>
      <c r="H23" s="44">
        <f>'[1]Memorial de Cálculo TF 30'!H14</f>
        <v>19.759999999999998</v>
      </c>
      <c r="I23" s="45" t="s">
        <v>40</v>
      </c>
      <c r="J23" s="56">
        <v>109.54</v>
      </c>
      <c r="K23" s="56">
        <v>100.26</v>
      </c>
      <c r="L23" s="46">
        <f t="shared" si="13"/>
        <v>209.8</v>
      </c>
      <c r="M23" s="47">
        <f t="shared" si="14"/>
        <v>4145.6499999999996</v>
      </c>
      <c r="N23" s="48">
        <v>0.23380000000000001</v>
      </c>
      <c r="O23" s="47">
        <f t="shared" si="15"/>
        <v>2670.57</v>
      </c>
      <c r="P23" s="47">
        <f t="shared" si="16"/>
        <v>2444.33</v>
      </c>
      <c r="Q23" s="47">
        <f>ROUND(O23+P23,2)</f>
        <v>5114.8999999999996</v>
      </c>
      <c r="R23" s="57"/>
      <c r="S23" s="57"/>
      <c r="T23" s="57"/>
      <c r="U23" s="57"/>
      <c r="V23" s="57">
        <f>0.45*0.45*V21</f>
        <v>80.74485</v>
      </c>
      <c r="W23" s="57" t="s">
        <v>54</v>
      </c>
      <c r="X23" s="57"/>
      <c r="Y23" s="58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</row>
    <row r="24" spans="2:43" s="59" customFormat="1" ht="33.75" customHeight="1" x14ac:dyDescent="0.25">
      <c r="B24" s="39" t="s">
        <v>55</v>
      </c>
      <c r="C24" s="40">
        <v>37451</v>
      </c>
      <c r="D24" s="61" t="s">
        <v>56</v>
      </c>
      <c r="E24" s="61"/>
      <c r="F24" s="61"/>
      <c r="G24" s="61"/>
      <c r="H24" s="44">
        <f>'[1]Memorial de Cálculo TF 30'!H15</f>
        <v>118</v>
      </c>
      <c r="I24" s="45" t="s">
        <v>35</v>
      </c>
      <c r="J24" s="46">
        <v>52.27</v>
      </c>
      <c r="K24" s="46">
        <v>0</v>
      </c>
      <c r="L24" s="46">
        <f t="shared" si="13"/>
        <v>52.27</v>
      </c>
      <c r="M24" s="47">
        <f t="shared" si="14"/>
        <v>6167.86</v>
      </c>
      <c r="N24" s="48">
        <v>0.23380000000000001</v>
      </c>
      <c r="O24" s="47">
        <f t="shared" si="15"/>
        <v>7609.91</v>
      </c>
      <c r="P24" s="47">
        <f t="shared" si="16"/>
        <v>0</v>
      </c>
      <c r="Q24" s="47">
        <f t="shared" ref="Q24:Q30" si="17">ROUND(O24+P24,2)</f>
        <v>7609.91</v>
      </c>
      <c r="R24" s="57"/>
      <c r="S24" s="57"/>
      <c r="T24" s="57"/>
      <c r="U24" s="57"/>
      <c r="V24" s="57">
        <f>0.45*1*V21</f>
        <v>179.43299999999999</v>
      </c>
      <c r="W24" s="57"/>
      <c r="X24" s="57"/>
      <c r="Y24" s="58"/>
    </row>
    <row r="25" spans="2:43" s="59" customFormat="1" ht="33.75" customHeight="1" x14ac:dyDescent="0.25">
      <c r="B25" s="39" t="s">
        <v>57</v>
      </c>
      <c r="C25" s="40">
        <v>7761</v>
      </c>
      <c r="D25" s="61" t="s">
        <v>58</v>
      </c>
      <c r="E25" s="61"/>
      <c r="F25" s="61"/>
      <c r="G25" s="61"/>
      <c r="H25" s="44">
        <f>'[1]Memorial de Cálculo TF 30'!H16</f>
        <v>16</v>
      </c>
      <c r="I25" s="45" t="s">
        <v>35</v>
      </c>
      <c r="J25" s="46">
        <v>102.14</v>
      </c>
      <c r="K25" s="46">
        <v>0</v>
      </c>
      <c r="L25" s="46">
        <f t="shared" si="13"/>
        <v>102.14</v>
      </c>
      <c r="M25" s="47">
        <f t="shared" si="14"/>
        <v>1634.24</v>
      </c>
      <c r="N25" s="48">
        <v>0.23380000000000001</v>
      </c>
      <c r="O25" s="47">
        <f t="shared" si="15"/>
        <v>2016.33</v>
      </c>
      <c r="P25" s="47">
        <f t="shared" si="16"/>
        <v>0</v>
      </c>
      <c r="Q25" s="47">
        <f t="shared" si="17"/>
        <v>2016.33</v>
      </c>
      <c r="R25" s="57"/>
      <c r="S25" s="57"/>
      <c r="T25" s="57"/>
      <c r="U25" s="57"/>
      <c r="V25" s="57"/>
      <c r="W25" s="57"/>
      <c r="X25" s="57"/>
      <c r="Y25" s="58"/>
    </row>
    <row r="26" spans="2:43" s="60" customFormat="1" ht="28.5" customHeight="1" x14ac:dyDescent="0.25">
      <c r="B26" s="39" t="s">
        <v>59</v>
      </c>
      <c r="C26" s="54">
        <v>92809</v>
      </c>
      <c r="D26" s="61" t="s">
        <v>60</v>
      </c>
      <c r="E26" s="61"/>
      <c r="F26" s="61"/>
      <c r="G26" s="61"/>
      <c r="H26" s="44">
        <f>'[1]Memorial de Cálculo TF 30'!H17</f>
        <v>134</v>
      </c>
      <c r="I26" s="55" t="s">
        <v>35</v>
      </c>
      <c r="J26" s="56">
        <v>26.96</v>
      </c>
      <c r="K26" s="56">
        <v>23.72</v>
      </c>
      <c r="L26" s="46">
        <f t="shared" si="13"/>
        <v>50.68</v>
      </c>
      <c r="M26" s="47">
        <f t="shared" si="14"/>
        <v>6791.12</v>
      </c>
      <c r="N26" s="48">
        <v>0.23380000000000001</v>
      </c>
      <c r="O26" s="47">
        <f t="shared" si="15"/>
        <v>4457.28</v>
      </c>
      <c r="P26" s="47">
        <f t="shared" si="16"/>
        <v>3921.61</v>
      </c>
      <c r="Q26" s="47">
        <f t="shared" si="17"/>
        <v>8378.89</v>
      </c>
      <c r="R26" s="64"/>
      <c r="S26" s="57"/>
      <c r="T26" s="57"/>
      <c r="U26" s="57"/>
      <c r="V26" s="57">
        <f>(3.14*0.2^2)*V21</f>
        <v>50.081744</v>
      </c>
      <c r="W26" s="57"/>
      <c r="X26" s="57"/>
      <c r="Y26" s="58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</row>
    <row r="27" spans="2:43" s="60" customFormat="1" ht="28.5" customHeight="1" x14ac:dyDescent="0.25">
      <c r="B27" s="39" t="s">
        <v>61</v>
      </c>
      <c r="C27" s="40">
        <v>93379</v>
      </c>
      <c r="D27" s="61" t="s">
        <v>62</v>
      </c>
      <c r="E27" s="61"/>
      <c r="F27" s="61"/>
      <c r="G27" s="61"/>
      <c r="H27" s="44">
        <f>'[1]Memorial de Cálculo TF 30'!H18</f>
        <v>118.19292127165112</v>
      </c>
      <c r="I27" s="45" t="s">
        <v>40</v>
      </c>
      <c r="J27" s="46">
        <v>8.51</v>
      </c>
      <c r="K27" s="46">
        <v>9.23</v>
      </c>
      <c r="L27" s="46">
        <f t="shared" si="13"/>
        <v>17.740000000000002</v>
      </c>
      <c r="M27" s="47">
        <f t="shared" si="14"/>
        <v>2096.7399999999998</v>
      </c>
      <c r="N27" s="48">
        <v>0.23380000000000001</v>
      </c>
      <c r="O27" s="47">
        <f t="shared" si="15"/>
        <v>1240.98</v>
      </c>
      <c r="P27" s="47">
        <f t="shared" si="16"/>
        <v>1345.98</v>
      </c>
      <c r="Q27" s="47">
        <f t="shared" si="17"/>
        <v>2586.96</v>
      </c>
      <c r="R27" s="64"/>
      <c r="S27" s="57"/>
      <c r="T27" s="57"/>
      <c r="U27" s="57"/>
      <c r="V27" s="57"/>
      <c r="W27" s="57"/>
      <c r="X27" s="57"/>
      <c r="Y27" s="58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</row>
    <row r="28" spans="2:43" ht="28.5" customHeight="1" x14ac:dyDescent="0.25">
      <c r="B28" s="39" t="s">
        <v>63</v>
      </c>
      <c r="C28" s="40">
        <v>95875</v>
      </c>
      <c r="D28" s="61" t="s">
        <v>44</v>
      </c>
      <c r="E28" s="61"/>
      <c r="F28" s="61"/>
      <c r="G28" s="61"/>
      <c r="H28" s="44">
        <f>'[1]Memorial de Cálculo TF 30'!H19</f>
        <v>777.67078728348861</v>
      </c>
      <c r="I28" s="45" t="s">
        <v>45</v>
      </c>
      <c r="J28" s="46">
        <v>1.44</v>
      </c>
      <c r="K28" s="46">
        <v>0.24</v>
      </c>
      <c r="L28" s="46">
        <f>J28+K28</f>
        <v>1.68</v>
      </c>
      <c r="M28" s="47">
        <f>ROUND(L28*H28,2)</f>
        <v>1306.49</v>
      </c>
      <c r="N28" s="48">
        <v>0.23380000000000001</v>
      </c>
      <c r="O28" s="47">
        <f>ROUND((1+N28)*H28*J28,2)</f>
        <v>1381.67</v>
      </c>
      <c r="P28" s="47">
        <f>ROUND((1+N28)*H28*K28,2)</f>
        <v>230.28</v>
      </c>
      <c r="Q28" s="47">
        <f t="shared" si="17"/>
        <v>1611.95</v>
      </c>
      <c r="R28" s="62"/>
      <c r="S28" s="38"/>
      <c r="T28" s="38"/>
      <c r="U28" s="38"/>
      <c r="V28" s="38"/>
      <c r="W28" s="38"/>
      <c r="X28" s="38"/>
      <c r="Y28" s="4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</row>
    <row r="29" spans="2:43" ht="28.5" customHeight="1" x14ac:dyDescent="0.25">
      <c r="B29" s="39" t="s">
        <v>64</v>
      </c>
      <c r="C29" s="54">
        <v>97935</v>
      </c>
      <c r="D29" s="61" t="s">
        <v>65</v>
      </c>
      <c r="E29" s="61"/>
      <c r="F29" s="61"/>
      <c r="G29" s="61"/>
      <c r="H29" s="44">
        <f>'[1]Memorial de Cálculo TF 30'!H20</f>
        <v>5</v>
      </c>
      <c r="I29" s="45" t="s">
        <v>66</v>
      </c>
      <c r="J29" s="46">
        <v>645.91999999999996</v>
      </c>
      <c r="K29" s="46">
        <v>88.86</v>
      </c>
      <c r="L29" s="46">
        <f>J29+K29</f>
        <v>734.78</v>
      </c>
      <c r="M29" s="47">
        <f>ROUND(L29*H29,2)</f>
        <v>3673.9</v>
      </c>
      <c r="N29" s="48">
        <v>0.23380000000000001</v>
      </c>
      <c r="O29" s="47">
        <f>ROUND((1+N29)*H29*J29,2)</f>
        <v>3984.68</v>
      </c>
      <c r="P29" s="47">
        <f>ROUND((1+N29)*H29*K29,2)</f>
        <v>548.17999999999995</v>
      </c>
      <c r="Q29" s="47">
        <f t="shared" si="17"/>
        <v>4532.8599999999997</v>
      </c>
      <c r="R29" s="62">
        <f>SUM(Q22:Q30)</f>
        <v>41672.449999999997</v>
      </c>
      <c r="S29" s="38"/>
      <c r="T29" s="38"/>
      <c r="U29" s="38"/>
      <c r="V29" s="38"/>
      <c r="W29" s="38"/>
      <c r="X29" s="38"/>
      <c r="Y29" s="4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</row>
    <row r="30" spans="2:43" ht="28.5" customHeight="1" x14ac:dyDescent="0.25">
      <c r="B30" s="39" t="s">
        <v>67</v>
      </c>
      <c r="C30" s="54">
        <v>102990</v>
      </c>
      <c r="D30" s="61" t="s">
        <v>68</v>
      </c>
      <c r="E30" s="61"/>
      <c r="F30" s="61"/>
      <c r="G30" s="61"/>
      <c r="H30" s="44">
        <f>'[1]Memorial de Cálculo TF 30'!H21</f>
        <v>186</v>
      </c>
      <c r="I30" s="45" t="s">
        <v>35</v>
      </c>
      <c r="J30" s="46">
        <v>26.61</v>
      </c>
      <c r="K30" s="46">
        <v>9.2200000000000006</v>
      </c>
      <c r="L30" s="46">
        <f>J30+K30</f>
        <v>35.83</v>
      </c>
      <c r="M30" s="47">
        <f>ROUND(L30*H30,2)</f>
        <v>6664.38</v>
      </c>
      <c r="N30" s="48">
        <v>0.23380000000000001</v>
      </c>
      <c r="O30" s="47">
        <f>ROUND((1+N30)*H30*J30,2)</f>
        <v>6106.64</v>
      </c>
      <c r="P30" s="47">
        <f>ROUND((1+N30)*H30*K30,2)</f>
        <v>2115.87</v>
      </c>
      <c r="Q30" s="47">
        <f t="shared" si="17"/>
        <v>8222.51</v>
      </c>
      <c r="R30" s="62"/>
      <c r="S30" s="38"/>
      <c r="T30" s="38"/>
      <c r="U30" s="38"/>
      <c r="V30" s="38"/>
      <c r="W30" s="38"/>
      <c r="X30" s="38"/>
      <c r="Y30" s="4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</row>
    <row r="31" spans="2:43" ht="20.25" customHeight="1" x14ac:dyDescent="0.25">
      <c r="B31" s="51" t="s">
        <v>69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3">
        <f>SUM(O22:O30)</f>
        <v>30471.43</v>
      </c>
      <c r="P31" s="53">
        <f>SUM(P22:P30)</f>
        <v>11201.02</v>
      </c>
      <c r="Q31" s="53">
        <f>SUM(Q22:Q30)</f>
        <v>41672.449999999997</v>
      </c>
      <c r="R31" s="50"/>
      <c r="S31" s="38"/>
      <c r="T31" s="38"/>
      <c r="U31" s="38"/>
      <c r="V31" s="38"/>
      <c r="W31" s="38"/>
      <c r="X31" s="38"/>
      <c r="Y31" s="4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</row>
    <row r="32" spans="2:43" ht="20.25" customHeight="1" x14ac:dyDescent="0.25">
      <c r="B32" s="35">
        <v>4</v>
      </c>
      <c r="C32" s="36" t="s">
        <v>70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7"/>
      <c r="R32" s="38"/>
      <c r="S32" s="38"/>
      <c r="T32" s="38"/>
      <c r="U32" s="38"/>
      <c r="V32" s="38"/>
      <c r="W32" s="38"/>
      <c r="X32" s="38"/>
      <c r="Y32" s="4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</row>
    <row r="33" spans="2:43" ht="20.25" customHeight="1" x14ac:dyDescent="0.25">
      <c r="B33" s="35" t="s">
        <v>71</v>
      </c>
      <c r="C33" s="65" t="s">
        <v>72</v>
      </c>
      <c r="D33" s="65"/>
      <c r="E33" s="66"/>
      <c r="F33" s="66"/>
      <c r="G33" s="66"/>
      <c r="H33" s="67"/>
      <c r="I33" s="66"/>
      <c r="J33" s="66"/>
      <c r="K33" s="66"/>
      <c r="L33" s="66"/>
      <c r="M33" s="66"/>
      <c r="N33" s="66"/>
      <c r="O33" s="66"/>
      <c r="P33" s="66"/>
      <c r="Q33" s="68"/>
      <c r="R33" s="38"/>
      <c r="S33" s="38"/>
      <c r="T33" s="38"/>
      <c r="U33" s="38"/>
      <c r="V33" s="38"/>
      <c r="W33" s="38"/>
      <c r="X33" s="38"/>
      <c r="Y33" s="4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</row>
    <row r="34" spans="2:43" ht="28.5" customHeight="1" x14ac:dyDescent="0.25">
      <c r="B34" s="69" t="s">
        <v>73</v>
      </c>
      <c r="C34" s="40">
        <v>90106</v>
      </c>
      <c r="D34" s="61" t="s">
        <v>51</v>
      </c>
      <c r="E34" s="61"/>
      <c r="F34" s="61"/>
      <c r="G34" s="61"/>
      <c r="H34" s="44">
        <f>'[1]Memorial de Cálculo TF 30'!H24</f>
        <v>62</v>
      </c>
      <c r="I34" s="45" t="s">
        <v>40</v>
      </c>
      <c r="J34" s="46">
        <v>4.1500000000000004</v>
      </c>
      <c r="K34" s="46">
        <v>2.46</v>
      </c>
      <c r="L34" s="46">
        <f>J34+K34</f>
        <v>6.61</v>
      </c>
      <c r="M34" s="47">
        <f>ROUND(L34*H34,2)</f>
        <v>409.82</v>
      </c>
      <c r="N34" s="48">
        <v>0.23380000000000001</v>
      </c>
      <c r="O34" s="47">
        <f>ROUND((1+N34)*H34*J34,2)</f>
        <v>317.45999999999998</v>
      </c>
      <c r="P34" s="47">
        <f>ROUND((1+N34)*H34*K34,2)</f>
        <v>188.18</v>
      </c>
      <c r="Q34" s="47">
        <f t="shared" ref="Q34:Q39" si="18">ROUND(O34+P34,2)</f>
        <v>505.64</v>
      </c>
      <c r="R34" s="62"/>
      <c r="S34" s="38"/>
      <c r="T34" s="38"/>
      <c r="U34" s="38"/>
      <c r="V34" s="38"/>
      <c r="W34" s="38"/>
      <c r="X34" s="38"/>
      <c r="Y34" s="4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</row>
    <row r="35" spans="2:43" ht="28.5" customHeight="1" x14ac:dyDescent="0.25">
      <c r="B35" s="69" t="s">
        <v>74</v>
      </c>
      <c r="C35" s="40">
        <v>95875</v>
      </c>
      <c r="D35" s="61" t="s">
        <v>75</v>
      </c>
      <c r="E35" s="61"/>
      <c r="F35" s="61"/>
      <c r="G35" s="61"/>
      <c r="H35" s="44">
        <f>'[1]Memorial de Cálculo TF 30'!H25</f>
        <v>6.2199999999999989</v>
      </c>
      <c r="I35" s="45" t="s">
        <v>45</v>
      </c>
      <c r="J35" s="46">
        <v>1.44</v>
      </c>
      <c r="K35" s="46">
        <v>0.24</v>
      </c>
      <c r="L35" s="46">
        <f>J35+K35</f>
        <v>1.68</v>
      </c>
      <c r="M35" s="47">
        <f t="shared" ref="M35:M39" si="19">ROUND(L35*H35,2)</f>
        <v>10.45</v>
      </c>
      <c r="N35" s="48">
        <v>0.23380000000000001</v>
      </c>
      <c r="O35" s="47">
        <f t="shared" ref="O35:O39" si="20">ROUND((1+N35)*H35*J35,2)</f>
        <v>11.05</v>
      </c>
      <c r="P35" s="47">
        <f t="shared" ref="P35:P39" si="21">ROUND((1+N35)*H35*K35,2)</f>
        <v>1.84</v>
      </c>
      <c r="Q35" s="47">
        <f t="shared" si="18"/>
        <v>12.89</v>
      </c>
      <c r="R35" s="62"/>
      <c r="S35" s="38"/>
      <c r="T35" s="38"/>
      <c r="U35" s="38"/>
      <c r="V35" s="38"/>
      <c r="W35" s="38"/>
      <c r="X35" s="38"/>
      <c r="Y35" s="4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</row>
    <row r="36" spans="2:43" ht="28.5" customHeight="1" x14ac:dyDescent="0.25">
      <c r="B36" s="69" t="s">
        <v>76</v>
      </c>
      <c r="C36" s="40">
        <v>101616</v>
      </c>
      <c r="D36" s="61" t="s">
        <v>77</v>
      </c>
      <c r="E36" s="61"/>
      <c r="F36" s="61"/>
      <c r="G36" s="61"/>
      <c r="H36" s="44">
        <f>'[1]Memorial de Cálculo TF 30'!H26</f>
        <v>28.6</v>
      </c>
      <c r="I36" s="45" t="s">
        <v>25</v>
      </c>
      <c r="J36" s="56">
        <v>109.54</v>
      </c>
      <c r="K36" s="56">
        <v>100.26</v>
      </c>
      <c r="L36" s="46">
        <f t="shared" ref="L36:L39" si="22">J36+K36</f>
        <v>209.8</v>
      </c>
      <c r="M36" s="47">
        <f t="shared" si="19"/>
        <v>6000.28</v>
      </c>
      <c r="N36" s="48">
        <v>0.23380000000000001</v>
      </c>
      <c r="O36" s="47">
        <f t="shared" si="20"/>
        <v>3865.3</v>
      </c>
      <c r="P36" s="47">
        <f t="shared" si="21"/>
        <v>3537.84</v>
      </c>
      <c r="Q36" s="47">
        <f t="shared" si="18"/>
        <v>7403.14</v>
      </c>
      <c r="R36" s="62"/>
      <c r="S36" s="38"/>
      <c r="T36" s="38"/>
      <c r="U36" s="38"/>
      <c r="V36" s="38"/>
      <c r="W36" s="38"/>
      <c r="X36" s="38"/>
      <c r="Y36" s="4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</row>
    <row r="37" spans="2:43" s="5" customFormat="1" ht="28.5" customHeight="1" x14ac:dyDescent="0.25">
      <c r="B37" s="70" t="s">
        <v>78</v>
      </c>
      <c r="C37" s="40">
        <v>7762</v>
      </c>
      <c r="D37" s="61" t="s">
        <v>79</v>
      </c>
      <c r="E37" s="61"/>
      <c r="F37" s="61"/>
      <c r="G37" s="61"/>
      <c r="H37" s="44">
        <f>'[1]Memorial de Cálculo TF 30'!H27</f>
        <v>22</v>
      </c>
      <c r="I37" s="45" t="s">
        <v>35</v>
      </c>
      <c r="J37" s="46">
        <v>162.25</v>
      </c>
      <c r="K37" s="46">
        <v>0</v>
      </c>
      <c r="L37" s="46">
        <f t="shared" si="22"/>
        <v>162.25</v>
      </c>
      <c r="M37" s="47">
        <f t="shared" si="19"/>
        <v>3569.5</v>
      </c>
      <c r="N37" s="48">
        <v>0.23380000000000001</v>
      </c>
      <c r="O37" s="47">
        <f t="shared" si="20"/>
        <v>4404.05</v>
      </c>
      <c r="P37" s="47">
        <f t="shared" si="21"/>
        <v>0</v>
      </c>
      <c r="Q37" s="47">
        <f t="shared" si="18"/>
        <v>4404.05</v>
      </c>
      <c r="R37" s="62"/>
      <c r="S37" s="38"/>
      <c r="T37" s="38"/>
      <c r="U37" s="38"/>
      <c r="V37" s="38"/>
      <c r="W37" s="38"/>
      <c r="X37" s="38"/>
      <c r="Y37" s="4"/>
    </row>
    <row r="38" spans="2:43" ht="51.75" customHeight="1" x14ac:dyDescent="0.25">
      <c r="B38" s="69" t="s">
        <v>80</v>
      </c>
      <c r="C38" s="40">
        <v>92811</v>
      </c>
      <c r="D38" s="61" t="s">
        <v>81</v>
      </c>
      <c r="E38" s="61"/>
      <c r="F38" s="61"/>
      <c r="G38" s="61"/>
      <c r="H38" s="44">
        <f>'[1]Memorial de Cálculo TF 30'!H28</f>
        <v>22</v>
      </c>
      <c r="I38" s="45" t="s">
        <v>35</v>
      </c>
      <c r="J38" s="46">
        <v>39.369999999999997</v>
      </c>
      <c r="K38" s="46">
        <v>34.08</v>
      </c>
      <c r="L38" s="46">
        <f t="shared" si="22"/>
        <v>73.449999999999989</v>
      </c>
      <c r="M38" s="47">
        <f t="shared" si="19"/>
        <v>1615.9</v>
      </c>
      <c r="N38" s="48">
        <v>0.23380000000000001</v>
      </c>
      <c r="O38" s="47">
        <f t="shared" si="20"/>
        <v>1068.6400000000001</v>
      </c>
      <c r="P38" s="47">
        <f t="shared" si="21"/>
        <v>925.05</v>
      </c>
      <c r="Q38" s="47">
        <f t="shared" si="18"/>
        <v>1993.69</v>
      </c>
      <c r="R38" s="62"/>
      <c r="S38" s="38"/>
      <c r="T38" s="38"/>
      <c r="U38" s="38"/>
      <c r="V38" s="38"/>
      <c r="W38" s="38"/>
      <c r="X38" s="38"/>
      <c r="Y38" s="4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</row>
    <row r="39" spans="2:43" ht="21.75" customHeight="1" x14ac:dyDescent="0.25">
      <c r="B39" s="69" t="s">
        <v>82</v>
      </c>
      <c r="C39" s="40">
        <v>93379</v>
      </c>
      <c r="D39" s="61" t="s">
        <v>62</v>
      </c>
      <c r="E39" s="61"/>
      <c r="F39" s="61"/>
      <c r="G39" s="61"/>
      <c r="H39" s="44">
        <f>'[1]Memorial de Cálculo TF 30'!H29</f>
        <v>55.78</v>
      </c>
      <c r="I39" s="45" t="s">
        <v>40</v>
      </c>
      <c r="J39" s="46">
        <v>8.51</v>
      </c>
      <c r="K39" s="46">
        <v>9.23</v>
      </c>
      <c r="L39" s="46">
        <f t="shared" si="22"/>
        <v>17.740000000000002</v>
      </c>
      <c r="M39" s="47">
        <f t="shared" si="19"/>
        <v>989.54</v>
      </c>
      <c r="N39" s="48">
        <v>0.23380000000000001</v>
      </c>
      <c r="O39" s="47">
        <f t="shared" si="20"/>
        <v>585.66999999999996</v>
      </c>
      <c r="P39" s="47">
        <f t="shared" si="21"/>
        <v>635.22</v>
      </c>
      <c r="Q39" s="47">
        <f t="shared" si="18"/>
        <v>1220.8900000000001</v>
      </c>
      <c r="R39" s="62"/>
      <c r="S39" s="38"/>
      <c r="T39" s="38"/>
      <c r="U39" s="38"/>
      <c r="V39" s="38"/>
      <c r="W39" s="38"/>
      <c r="X39" s="38"/>
      <c r="Y39" s="4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</row>
    <row r="40" spans="2:43" ht="20.25" customHeight="1" x14ac:dyDescent="0.25">
      <c r="B40" s="51" t="s">
        <v>83</v>
      </c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3">
        <f>SUM(O34:O39)</f>
        <v>10252.17</v>
      </c>
      <c r="P40" s="53">
        <f>SUM(P34:P39)</f>
        <v>5288.13</v>
      </c>
      <c r="Q40" s="53">
        <f>SUM(Q34:Q39)</f>
        <v>15540.300000000001</v>
      </c>
      <c r="R40" s="50">
        <f>SUM(Q34:Q39)</f>
        <v>15540.300000000001</v>
      </c>
      <c r="S40" s="38"/>
      <c r="T40" s="38"/>
      <c r="U40" s="38"/>
      <c r="V40" s="38"/>
      <c r="W40" s="38"/>
      <c r="X40" s="38"/>
      <c r="Y40" s="4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</row>
    <row r="41" spans="2:43" ht="20.25" customHeight="1" x14ac:dyDescent="0.25">
      <c r="B41" s="35" t="s">
        <v>84</v>
      </c>
      <c r="C41" s="65" t="s">
        <v>85</v>
      </c>
      <c r="D41" s="65"/>
      <c r="E41" s="66"/>
      <c r="F41" s="66"/>
      <c r="G41" s="66"/>
      <c r="H41" s="67"/>
      <c r="I41" s="66"/>
      <c r="J41" s="66"/>
      <c r="K41" s="66"/>
      <c r="L41" s="66"/>
      <c r="M41" s="66"/>
      <c r="N41" s="66"/>
      <c r="O41" s="66"/>
      <c r="P41" s="66"/>
      <c r="Q41" s="68"/>
      <c r="R41" s="38"/>
      <c r="S41" s="38"/>
      <c r="T41" s="38"/>
      <c r="U41" s="38"/>
      <c r="V41" s="38"/>
      <c r="W41" s="38"/>
      <c r="X41" s="38"/>
      <c r="Y41" s="4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</row>
    <row r="42" spans="2:43" ht="28.5" customHeight="1" x14ac:dyDescent="0.25">
      <c r="B42" s="69" t="s">
        <v>86</v>
      </c>
      <c r="C42" s="40">
        <v>95241</v>
      </c>
      <c r="D42" s="61" t="s">
        <v>87</v>
      </c>
      <c r="E42" s="61"/>
      <c r="F42" s="61"/>
      <c r="G42" s="61"/>
      <c r="H42" s="44">
        <f>'[1]Memorial de Cálculo TF 30'!H31</f>
        <v>28.6</v>
      </c>
      <c r="I42" s="45" t="s">
        <v>25</v>
      </c>
      <c r="J42" s="46">
        <v>17.48</v>
      </c>
      <c r="K42" s="46">
        <v>8.98</v>
      </c>
      <c r="L42" s="46">
        <f t="shared" ref="L42:L44" si="23">J42+K42</f>
        <v>26.46</v>
      </c>
      <c r="M42" s="47">
        <f t="shared" ref="M42:M44" si="24">ROUND(L42*H42,2)</f>
        <v>756.76</v>
      </c>
      <c r="N42" s="48">
        <v>0.23380000000000001</v>
      </c>
      <c r="O42" s="47">
        <f t="shared" ref="O42:O44" si="25">ROUND((1+N42)*H42*J42,2)</f>
        <v>616.80999999999995</v>
      </c>
      <c r="P42" s="47">
        <f t="shared" ref="P42:P44" si="26">ROUND((1+N42)*H42*K42,2)</f>
        <v>316.87</v>
      </c>
      <c r="Q42" s="47">
        <f t="shared" ref="Q42:Q44" si="27">ROUND(O42+P42,2)</f>
        <v>933.68</v>
      </c>
      <c r="R42" s="62"/>
      <c r="S42" s="38"/>
      <c r="T42" s="38"/>
      <c r="U42" s="38"/>
      <c r="V42" s="38"/>
      <c r="W42" s="38"/>
      <c r="X42" s="38"/>
      <c r="Y42" s="4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</row>
    <row r="43" spans="2:43" ht="28.5" customHeight="1" x14ac:dyDescent="0.25">
      <c r="B43" s="69" t="s">
        <v>88</v>
      </c>
      <c r="C43" s="40">
        <v>97086</v>
      </c>
      <c r="D43" s="61" t="s">
        <v>89</v>
      </c>
      <c r="E43" s="61"/>
      <c r="F43" s="61"/>
      <c r="G43" s="61"/>
      <c r="H43" s="44">
        <f>'[1]Memorial de Cálculo TF 30'!H32</f>
        <v>16</v>
      </c>
      <c r="I43" s="45" t="s">
        <v>25</v>
      </c>
      <c r="J43" s="46">
        <v>38.93</v>
      </c>
      <c r="K43" s="46">
        <v>63.61</v>
      </c>
      <c r="L43" s="46">
        <f t="shared" si="23"/>
        <v>102.53999999999999</v>
      </c>
      <c r="M43" s="47">
        <f t="shared" si="24"/>
        <v>1640.64</v>
      </c>
      <c r="N43" s="48">
        <v>0.23380000000000001</v>
      </c>
      <c r="O43" s="47">
        <f t="shared" si="25"/>
        <v>768.51</v>
      </c>
      <c r="P43" s="47">
        <f t="shared" si="26"/>
        <v>1255.71</v>
      </c>
      <c r="Q43" s="47">
        <f t="shared" si="27"/>
        <v>2024.22</v>
      </c>
      <c r="R43" s="62"/>
      <c r="S43" s="38"/>
      <c r="T43" s="38"/>
      <c r="U43" s="38"/>
      <c r="V43" s="38"/>
      <c r="W43" s="38"/>
      <c r="X43" s="38"/>
      <c r="Y43" s="4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</row>
    <row r="44" spans="2:43" ht="28.5" customHeight="1" x14ac:dyDescent="0.25">
      <c r="B44" s="69" t="s">
        <v>90</v>
      </c>
      <c r="C44" s="71">
        <v>102487</v>
      </c>
      <c r="D44" s="72" t="s">
        <v>91</v>
      </c>
      <c r="E44" s="72"/>
      <c r="F44" s="72"/>
      <c r="G44" s="72"/>
      <c r="H44" s="44">
        <f>'[1]Memorial de Cálculo TF 30'!H33</f>
        <v>6</v>
      </c>
      <c r="I44" s="45" t="s">
        <v>40</v>
      </c>
      <c r="J44" s="46">
        <v>322.73</v>
      </c>
      <c r="K44" s="46">
        <v>169</v>
      </c>
      <c r="L44" s="46">
        <f t="shared" si="23"/>
        <v>491.73</v>
      </c>
      <c r="M44" s="47">
        <f t="shared" si="24"/>
        <v>2950.38</v>
      </c>
      <c r="N44" s="48">
        <v>0.23380000000000001</v>
      </c>
      <c r="O44" s="47">
        <f t="shared" si="25"/>
        <v>2389.11</v>
      </c>
      <c r="P44" s="47">
        <f t="shared" si="26"/>
        <v>1251.07</v>
      </c>
      <c r="Q44" s="47">
        <f t="shared" si="27"/>
        <v>3640.18</v>
      </c>
      <c r="R44" s="62">
        <f>SUM(Q42:Q44)</f>
        <v>6598.08</v>
      </c>
      <c r="S44" s="38"/>
      <c r="T44" s="38"/>
      <c r="U44" s="38"/>
      <c r="V44" s="38"/>
      <c r="W44" s="38"/>
      <c r="X44" s="38"/>
      <c r="Y44" s="4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</row>
    <row r="45" spans="2:43" ht="20.25" customHeight="1" x14ac:dyDescent="0.25">
      <c r="B45" s="51" t="s">
        <v>92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3">
        <f>SUM(O42:O44)</f>
        <v>3774.4300000000003</v>
      </c>
      <c r="P45" s="53">
        <f>SUM(P42:P44)</f>
        <v>2823.6499999999996</v>
      </c>
      <c r="Q45" s="53">
        <f>SUM(Q42:Q44)</f>
        <v>6598.08</v>
      </c>
      <c r="R45" s="50"/>
      <c r="S45" s="38"/>
      <c r="T45" s="38"/>
      <c r="U45" s="38"/>
      <c r="V45" s="38"/>
      <c r="W45" s="38"/>
      <c r="X45" s="38"/>
      <c r="Y45" s="4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</row>
    <row r="46" spans="2:43" ht="20.25" customHeight="1" x14ac:dyDescent="0.25">
      <c r="B46" s="35" t="s">
        <v>93</v>
      </c>
      <c r="C46" s="65" t="s">
        <v>94</v>
      </c>
      <c r="D46" s="65"/>
      <c r="E46" s="66"/>
      <c r="F46" s="66"/>
      <c r="G46" s="66"/>
      <c r="H46" s="67"/>
      <c r="I46" s="66"/>
      <c r="J46" s="66"/>
      <c r="K46" s="66"/>
      <c r="L46" s="66"/>
      <c r="M46" s="66"/>
      <c r="N46" s="66"/>
      <c r="O46" s="66"/>
      <c r="P46" s="66"/>
      <c r="Q46" s="68"/>
      <c r="R46" s="38"/>
      <c r="S46" s="38"/>
      <c r="T46" s="38"/>
      <c r="U46" s="38"/>
      <c r="V46" s="38"/>
      <c r="W46" s="38"/>
      <c r="X46" s="38"/>
      <c r="Y46" s="4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</row>
    <row r="47" spans="2:43" ht="28.5" customHeight="1" x14ac:dyDescent="0.25">
      <c r="B47" s="69" t="s">
        <v>95</v>
      </c>
      <c r="C47" s="40">
        <v>102738</v>
      </c>
      <c r="D47" s="61" t="s">
        <v>96</v>
      </c>
      <c r="E47" s="61"/>
      <c r="F47" s="61"/>
      <c r="G47" s="61"/>
      <c r="H47" s="44">
        <f>'[1]Memorial de Cálculo TF 30'!H35</f>
        <v>4</v>
      </c>
      <c r="I47" s="45" t="s">
        <v>97</v>
      </c>
      <c r="J47" s="46">
        <v>1726.97</v>
      </c>
      <c r="K47" s="46">
        <v>405.42</v>
      </c>
      <c r="L47" s="46">
        <f t="shared" ref="L47" si="28">J47+K47</f>
        <v>2132.39</v>
      </c>
      <c r="M47" s="47">
        <f t="shared" ref="M47" si="29">ROUND(L47*H47,2)</f>
        <v>8529.56</v>
      </c>
      <c r="N47" s="48">
        <v>0.23380000000000001</v>
      </c>
      <c r="O47" s="47">
        <f t="shared" ref="O47" si="30">ROUND((1+N47)*H47*J47,2)</f>
        <v>8522.94</v>
      </c>
      <c r="P47" s="47">
        <f t="shared" ref="P47" si="31">ROUND((1+N47)*H47*K47,2)</f>
        <v>2000.83</v>
      </c>
      <c r="Q47" s="47">
        <f t="shared" ref="Q47" si="32">ROUND(O47+P47,2)</f>
        <v>10523.77</v>
      </c>
      <c r="R47" s="62">
        <f>SUM(Q47)</f>
        <v>10523.77</v>
      </c>
      <c r="S47" s="38"/>
      <c r="T47" s="38"/>
      <c r="U47" s="38"/>
      <c r="V47" s="38"/>
      <c r="W47" s="38"/>
      <c r="X47" s="38"/>
      <c r="Y47" s="4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</row>
    <row r="48" spans="2:43" ht="20.25" customHeight="1" x14ac:dyDescent="0.25">
      <c r="B48" s="51" t="s">
        <v>98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3">
        <f>SUM(O47:O47)</f>
        <v>8522.94</v>
      </c>
      <c r="P48" s="53">
        <f>SUM(P47:P47)</f>
        <v>2000.83</v>
      </c>
      <c r="Q48" s="53">
        <f>SUM(Q47:Q47)</f>
        <v>10523.77</v>
      </c>
      <c r="S48" s="50"/>
      <c r="T48" s="38"/>
      <c r="U48" s="38"/>
      <c r="V48" s="38"/>
      <c r="W48" s="38"/>
      <c r="X48" s="38"/>
      <c r="Y48" s="4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</row>
    <row r="49" spans="2:44" ht="20.25" customHeight="1" x14ac:dyDescent="0.25">
      <c r="B49" s="35">
        <v>5</v>
      </c>
      <c r="C49" s="36" t="s">
        <v>99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8"/>
      <c r="S49" s="38"/>
      <c r="T49" s="38"/>
      <c r="U49" s="38"/>
      <c r="V49" s="38"/>
      <c r="W49" s="38"/>
      <c r="X49" s="38"/>
      <c r="Y49" s="4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</row>
    <row r="50" spans="2:44" s="60" customFormat="1" ht="33.75" customHeight="1" x14ac:dyDescent="0.25">
      <c r="B50" s="39" t="s">
        <v>100</v>
      </c>
      <c r="C50" s="40">
        <v>96400</v>
      </c>
      <c r="D50" s="41" t="s">
        <v>101</v>
      </c>
      <c r="E50" s="42"/>
      <c r="F50" s="42"/>
      <c r="G50" s="43"/>
      <c r="H50" s="44">
        <f>'[1]Memorial de Cálculo TF 30'!H37</f>
        <v>458.79</v>
      </c>
      <c r="I50" s="45" t="s">
        <v>40</v>
      </c>
      <c r="J50" s="46">
        <v>95.51</v>
      </c>
      <c r="K50" s="46">
        <v>5.57</v>
      </c>
      <c r="L50" s="46">
        <f t="shared" ref="L50:L59" si="33">J50+K50</f>
        <v>101.08000000000001</v>
      </c>
      <c r="M50" s="47">
        <f t="shared" ref="M50:M59" si="34">ROUND(L50*H50,2)</f>
        <v>46374.49</v>
      </c>
      <c r="N50" s="48">
        <v>0.23380000000000001</v>
      </c>
      <c r="O50" s="47">
        <f t="shared" ref="O50:O59" si="35">ROUND((1+N50)*H50*J50,2)</f>
        <v>54063.92</v>
      </c>
      <c r="P50" s="47">
        <f t="shared" ref="P50:P59" si="36">ROUND((1+N50)*H50*K50,2)</f>
        <v>3152.93</v>
      </c>
      <c r="Q50" s="47">
        <f>ROUND(O50+P50,2)</f>
        <v>57216.85</v>
      </c>
      <c r="R50" s="57"/>
      <c r="S50" s="63"/>
      <c r="T50" s="57"/>
      <c r="U50" s="57"/>
      <c r="V50" s="57"/>
      <c r="W50" s="57"/>
      <c r="X50" s="57"/>
      <c r="Y50" s="58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</row>
    <row r="51" spans="2:44" s="60" customFormat="1" ht="21.75" customHeight="1" x14ac:dyDescent="0.25">
      <c r="B51" s="39" t="s">
        <v>102</v>
      </c>
      <c r="C51" s="40">
        <v>96396</v>
      </c>
      <c r="D51" s="41" t="s">
        <v>103</v>
      </c>
      <c r="E51" s="42"/>
      <c r="F51" s="42"/>
      <c r="G51" s="43"/>
      <c r="H51" s="44">
        <f>'[1]Memorial de Cálculo TF 30'!H38</f>
        <v>432.67999999999995</v>
      </c>
      <c r="I51" s="45" t="s">
        <v>40</v>
      </c>
      <c r="J51" s="46">
        <v>106.76</v>
      </c>
      <c r="K51" s="46">
        <v>4.53</v>
      </c>
      <c r="L51" s="46">
        <f t="shared" si="33"/>
        <v>111.29</v>
      </c>
      <c r="M51" s="47">
        <f t="shared" si="34"/>
        <v>48152.959999999999</v>
      </c>
      <c r="N51" s="48">
        <v>0.23380000000000001</v>
      </c>
      <c r="O51" s="47">
        <f t="shared" si="35"/>
        <v>56992.82</v>
      </c>
      <c r="P51" s="47">
        <f t="shared" si="36"/>
        <v>2418.3000000000002</v>
      </c>
      <c r="Q51" s="47">
        <f t="shared" ref="Q51:Q59" si="37">ROUND(O51+P51,2)</f>
        <v>59411.12</v>
      </c>
      <c r="R51" s="57"/>
      <c r="S51" s="57"/>
      <c r="T51" s="57"/>
      <c r="U51" s="57"/>
      <c r="V51" s="57"/>
      <c r="W51" s="57"/>
      <c r="X51" s="57"/>
      <c r="Y51" s="58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</row>
    <row r="52" spans="2:44" s="60" customFormat="1" ht="29.25" customHeight="1" x14ac:dyDescent="0.25">
      <c r="B52" s="39" t="s">
        <v>104</v>
      </c>
      <c r="C52" s="40">
        <v>95875</v>
      </c>
      <c r="D52" s="41" t="s">
        <v>105</v>
      </c>
      <c r="E52" s="42"/>
      <c r="F52" s="42"/>
      <c r="G52" s="43"/>
      <c r="H52" s="44">
        <f>'[1]Memorial de Cálculo TF 30'!H39</f>
        <v>34945.623999999996</v>
      </c>
      <c r="I52" s="45" t="s">
        <v>45</v>
      </c>
      <c r="J52" s="46">
        <v>1.44</v>
      </c>
      <c r="K52" s="46">
        <v>0.24</v>
      </c>
      <c r="L52" s="46">
        <f t="shared" si="33"/>
        <v>1.68</v>
      </c>
      <c r="M52" s="47">
        <f t="shared" si="34"/>
        <v>58708.65</v>
      </c>
      <c r="N52" s="48">
        <v>0.23380000000000001</v>
      </c>
      <c r="O52" s="47">
        <f t="shared" si="35"/>
        <v>62086.91</v>
      </c>
      <c r="P52" s="47">
        <f t="shared" si="36"/>
        <v>10347.82</v>
      </c>
      <c r="Q52" s="47">
        <f t="shared" si="37"/>
        <v>72434.73</v>
      </c>
      <c r="R52" s="57"/>
      <c r="S52" s="57"/>
      <c r="T52" s="57"/>
      <c r="U52" s="57"/>
      <c r="V52" s="57"/>
      <c r="W52" s="57"/>
      <c r="X52" s="57"/>
      <c r="Y52" s="58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</row>
    <row r="53" spans="2:44" s="60" customFormat="1" ht="20.25" customHeight="1" x14ac:dyDescent="0.25">
      <c r="B53" s="39" t="s">
        <v>106</v>
      </c>
      <c r="C53" s="40">
        <v>100977</v>
      </c>
      <c r="D53" s="41" t="s">
        <v>107</v>
      </c>
      <c r="E53" s="42"/>
      <c r="F53" s="42"/>
      <c r="G53" s="43"/>
      <c r="H53" s="44">
        <f>'[1]Memorial de Cálculo TF 30'!H40</f>
        <v>1248.058</v>
      </c>
      <c r="I53" s="45" t="s">
        <v>40</v>
      </c>
      <c r="J53" s="46">
        <v>5.17</v>
      </c>
      <c r="K53" s="46">
        <v>1.28</v>
      </c>
      <c r="L53" s="46">
        <f t="shared" si="33"/>
        <v>6.45</v>
      </c>
      <c r="M53" s="47">
        <f t="shared" si="34"/>
        <v>8049.97</v>
      </c>
      <c r="N53" s="48">
        <v>0.23380000000000001</v>
      </c>
      <c r="O53" s="47">
        <f t="shared" si="35"/>
        <v>7961.04</v>
      </c>
      <c r="P53" s="47">
        <f t="shared" si="36"/>
        <v>1971.01</v>
      </c>
      <c r="Q53" s="47">
        <f t="shared" si="37"/>
        <v>9932.0499999999993</v>
      </c>
      <c r="R53" s="57"/>
      <c r="S53" s="57"/>
      <c r="T53" s="57"/>
      <c r="U53" s="57"/>
      <c r="V53" s="57"/>
      <c r="W53" s="57"/>
      <c r="X53" s="57"/>
      <c r="Y53" s="58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</row>
    <row r="54" spans="2:44" s="59" customFormat="1" ht="20.25" customHeight="1" x14ac:dyDescent="0.25">
      <c r="B54" s="39" t="s">
        <v>108</v>
      </c>
      <c r="C54" s="40" t="s">
        <v>109</v>
      </c>
      <c r="D54" s="41" t="s">
        <v>110</v>
      </c>
      <c r="E54" s="42"/>
      <c r="F54" s="42"/>
      <c r="G54" s="43"/>
      <c r="H54" s="44">
        <f>'[1]Memorial de Cálculo TF 30'!H41</f>
        <v>2784</v>
      </c>
      <c r="I54" s="45" t="s">
        <v>25</v>
      </c>
      <c r="J54" s="46">
        <f>'[1]Composições Próprias'!I85</f>
        <v>10.151807</v>
      </c>
      <c r="K54" s="46">
        <f>'[1]Composições Próprias'!J85</f>
        <v>0.22841999999999998</v>
      </c>
      <c r="L54" s="46">
        <f t="shared" si="33"/>
        <v>10.380227</v>
      </c>
      <c r="M54" s="47">
        <f t="shared" si="34"/>
        <v>28898.55</v>
      </c>
      <c r="N54" s="48">
        <v>0.23380000000000001</v>
      </c>
      <c r="O54" s="47">
        <f t="shared" si="35"/>
        <v>34870.43</v>
      </c>
      <c r="P54" s="47">
        <f t="shared" si="36"/>
        <v>784.6</v>
      </c>
      <c r="Q54" s="47">
        <f t="shared" si="37"/>
        <v>35655.03</v>
      </c>
      <c r="R54" s="57"/>
      <c r="S54" s="57"/>
      <c r="T54" s="57"/>
      <c r="U54" s="57"/>
      <c r="V54" s="57"/>
      <c r="W54" s="57"/>
      <c r="X54" s="57"/>
      <c r="Y54" s="58"/>
    </row>
    <row r="55" spans="2:44" s="60" customFormat="1" ht="20.25" customHeight="1" x14ac:dyDescent="0.25">
      <c r="B55" s="39" t="s">
        <v>111</v>
      </c>
      <c r="C55" s="40">
        <v>96402</v>
      </c>
      <c r="D55" s="41" t="s">
        <v>112</v>
      </c>
      <c r="E55" s="42"/>
      <c r="F55" s="42"/>
      <c r="G55" s="43"/>
      <c r="H55" s="44">
        <f>'[1]Memorial de Cálculo TF 30'!H42</f>
        <v>2784</v>
      </c>
      <c r="I55" s="45" t="s">
        <v>25</v>
      </c>
      <c r="J55" s="46">
        <v>2.33</v>
      </c>
      <c r="K55" s="46">
        <v>0.33</v>
      </c>
      <c r="L55" s="46">
        <f t="shared" si="33"/>
        <v>2.66</v>
      </c>
      <c r="M55" s="47">
        <f t="shared" si="34"/>
        <v>7405.44</v>
      </c>
      <c r="N55" s="48">
        <v>0.23380000000000001</v>
      </c>
      <c r="O55" s="47">
        <f t="shared" si="35"/>
        <v>8003.32</v>
      </c>
      <c r="P55" s="47">
        <f t="shared" si="36"/>
        <v>1133.52</v>
      </c>
      <c r="Q55" s="47">
        <f t="shared" si="37"/>
        <v>9136.84</v>
      </c>
      <c r="R55" s="57"/>
      <c r="S55" s="57"/>
      <c r="T55" s="57"/>
      <c r="U55" s="57"/>
      <c r="V55" s="57"/>
      <c r="W55" s="57"/>
      <c r="X55" s="57"/>
      <c r="Y55" s="58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</row>
    <row r="56" spans="2:44" s="59" customFormat="1" ht="30.75" customHeight="1" x14ac:dyDescent="0.25">
      <c r="B56" s="39" t="s">
        <v>113</v>
      </c>
      <c r="C56" s="40">
        <v>95995</v>
      </c>
      <c r="D56" s="41" t="s">
        <v>114</v>
      </c>
      <c r="E56" s="42"/>
      <c r="F56" s="42"/>
      <c r="G56" s="43"/>
      <c r="H56" s="44">
        <f>'[1]Memorial de Cálculo TF 30'!H43</f>
        <v>167.04</v>
      </c>
      <c r="I56" s="45" t="s">
        <v>40</v>
      </c>
      <c r="J56" s="46">
        <v>1582.9</v>
      </c>
      <c r="K56" s="46">
        <v>32.07</v>
      </c>
      <c r="L56" s="46">
        <f t="shared" si="33"/>
        <v>1614.97</v>
      </c>
      <c r="M56" s="47">
        <f t="shared" si="34"/>
        <v>269764.59000000003</v>
      </c>
      <c r="N56" s="48">
        <v>0.23380000000000001</v>
      </c>
      <c r="O56" s="47">
        <f t="shared" si="35"/>
        <v>326226.12</v>
      </c>
      <c r="P56" s="47">
        <f t="shared" si="36"/>
        <v>6609.43</v>
      </c>
      <c r="Q56" s="47">
        <f>ROUND(O56+P56,2)</f>
        <v>332835.55</v>
      </c>
      <c r="R56" s="64"/>
      <c r="S56" s="57"/>
      <c r="T56" s="57"/>
      <c r="U56" s="57"/>
      <c r="V56" s="57"/>
      <c r="W56" s="57"/>
      <c r="X56" s="57"/>
      <c r="Y56" s="58"/>
    </row>
    <row r="57" spans="2:44" ht="20.25" customHeight="1" x14ac:dyDescent="0.25">
      <c r="B57" s="73" t="s">
        <v>115</v>
      </c>
      <c r="C57" s="71">
        <v>101094</v>
      </c>
      <c r="D57" s="61" t="s">
        <v>116</v>
      </c>
      <c r="E57" s="61"/>
      <c r="F57" s="61"/>
      <c r="G57" s="61"/>
      <c r="H57" s="74">
        <f>10+6</f>
        <v>16</v>
      </c>
      <c r="I57" s="55" t="s">
        <v>35</v>
      </c>
      <c r="J57" s="56">
        <v>124.65</v>
      </c>
      <c r="K57" s="56">
        <v>10.87</v>
      </c>
      <c r="L57" s="75">
        <f t="shared" si="33"/>
        <v>135.52000000000001</v>
      </c>
      <c r="M57" s="76">
        <f t="shared" si="34"/>
        <v>2168.3200000000002</v>
      </c>
      <c r="N57" s="77">
        <v>0.23380000000000001</v>
      </c>
      <c r="O57" s="76">
        <f t="shared" si="35"/>
        <v>2460.69</v>
      </c>
      <c r="P57" s="76">
        <f t="shared" si="36"/>
        <v>214.58</v>
      </c>
      <c r="Q57" s="76">
        <f>ROUND(O57+P57,2)</f>
        <v>2675.27</v>
      </c>
      <c r="R57" s="38"/>
      <c r="S57" s="38"/>
      <c r="T57" s="38"/>
      <c r="U57" s="38"/>
      <c r="V57" s="38"/>
      <c r="W57" s="38"/>
      <c r="X57" s="38"/>
      <c r="Y57" s="38"/>
      <c r="Z57" s="4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</row>
    <row r="58" spans="2:44" s="60" customFormat="1" ht="20.25" customHeight="1" x14ac:dyDescent="0.25">
      <c r="B58" s="39" t="s">
        <v>117</v>
      </c>
      <c r="C58" s="40">
        <v>95875</v>
      </c>
      <c r="D58" s="41" t="s">
        <v>118</v>
      </c>
      <c r="E58" s="42"/>
      <c r="F58" s="42"/>
      <c r="G58" s="43"/>
      <c r="H58" s="44">
        <f>'[1]Memorial de Cálculo TF 30'!H44</f>
        <v>4677.12</v>
      </c>
      <c r="I58" s="45" t="s">
        <v>45</v>
      </c>
      <c r="J58" s="46">
        <v>1.44</v>
      </c>
      <c r="K58" s="46">
        <v>0.24</v>
      </c>
      <c r="L58" s="46">
        <f t="shared" si="33"/>
        <v>1.68</v>
      </c>
      <c r="M58" s="47">
        <f t="shared" si="34"/>
        <v>7857.56</v>
      </c>
      <c r="N58" s="48">
        <v>0.23380000000000001</v>
      </c>
      <c r="O58" s="47">
        <f t="shared" si="35"/>
        <v>8309.7099999999991</v>
      </c>
      <c r="P58" s="47">
        <f t="shared" si="36"/>
        <v>1384.95</v>
      </c>
      <c r="Q58" s="47">
        <f t="shared" si="37"/>
        <v>9694.66</v>
      </c>
      <c r="R58" s="57"/>
      <c r="S58" s="57"/>
      <c r="T58" s="57"/>
      <c r="U58" s="57"/>
      <c r="V58" s="57"/>
      <c r="W58" s="57"/>
      <c r="X58" s="57"/>
      <c r="Y58" s="58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</row>
    <row r="59" spans="2:44" s="60" customFormat="1" ht="20.25" customHeight="1" x14ac:dyDescent="0.25">
      <c r="B59" s="39" t="s">
        <v>119</v>
      </c>
      <c r="C59" s="40">
        <v>100986</v>
      </c>
      <c r="D59" s="41" t="s">
        <v>120</v>
      </c>
      <c r="E59" s="42"/>
      <c r="F59" s="42"/>
      <c r="G59" s="43"/>
      <c r="H59" s="44">
        <f>'[1]Memorial de Cálculo TF 30'!H45</f>
        <v>167.04</v>
      </c>
      <c r="I59" s="45" t="s">
        <v>40</v>
      </c>
      <c r="J59" s="46">
        <v>5.24</v>
      </c>
      <c r="K59" s="46">
        <v>0.93</v>
      </c>
      <c r="L59" s="46">
        <f t="shared" si="33"/>
        <v>6.17</v>
      </c>
      <c r="M59" s="47">
        <f t="shared" si="34"/>
        <v>1030.6400000000001</v>
      </c>
      <c r="N59" s="48">
        <v>0.23380000000000001</v>
      </c>
      <c r="O59" s="47">
        <f t="shared" si="35"/>
        <v>1079.93</v>
      </c>
      <c r="P59" s="47">
        <f t="shared" si="36"/>
        <v>191.67</v>
      </c>
      <c r="Q59" s="47">
        <f t="shared" si="37"/>
        <v>1271.5999999999999</v>
      </c>
      <c r="R59" s="63">
        <f>SUM(Q50:Q59)</f>
        <v>590263.69999999995</v>
      </c>
      <c r="S59" s="57"/>
      <c r="T59" s="57"/>
      <c r="U59" s="57"/>
      <c r="V59" s="57"/>
      <c r="W59" s="57"/>
      <c r="X59" s="57"/>
      <c r="Y59" s="58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</row>
    <row r="60" spans="2:44" ht="20.25" customHeight="1" x14ac:dyDescent="0.25">
      <c r="B60" s="51" t="s">
        <v>121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3">
        <f>SUM(O50:O59)</f>
        <v>562054.89</v>
      </c>
      <c r="P60" s="53">
        <f>SUM(P50:P59)</f>
        <v>28208.809999999998</v>
      </c>
      <c r="Q60" s="53">
        <f>SUM(Q50:Q59)</f>
        <v>590263.69999999995</v>
      </c>
      <c r="R60" s="50"/>
      <c r="S60" s="38"/>
      <c r="T60" s="38"/>
      <c r="U60" s="38"/>
      <c r="V60" s="38"/>
      <c r="W60" s="38"/>
      <c r="X60" s="38"/>
      <c r="Y60" s="4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</row>
    <row r="61" spans="2:44" ht="20.25" customHeight="1" x14ac:dyDescent="0.25">
      <c r="B61" s="35">
        <v>6</v>
      </c>
      <c r="C61" s="78" t="s">
        <v>122</v>
      </c>
      <c r="D61" s="78"/>
      <c r="E61" s="78"/>
      <c r="F61" s="78"/>
      <c r="G61" s="78"/>
      <c r="H61" s="79"/>
      <c r="I61" s="78"/>
      <c r="J61" s="78"/>
      <c r="K61" s="78"/>
      <c r="L61" s="78"/>
      <c r="M61" s="78"/>
      <c r="N61" s="78"/>
      <c r="O61" s="78"/>
      <c r="P61" s="78"/>
      <c r="Q61" s="80"/>
      <c r="R61" s="38"/>
      <c r="S61" s="38"/>
      <c r="T61" s="38"/>
      <c r="U61" s="38"/>
      <c r="V61" s="38"/>
      <c r="W61" s="38"/>
      <c r="X61" s="38"/>
      <c r="Y61" s="4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</row>
    <row r="62" spans="2:44" s="60" customFormat="1" ht="28.5" customHeight="1" x14ac:dyDescent="0.25">
      <c r="B62" s="73" t="s">
        <v>115</v>
      </c>
      <c r="C62" s="71">
        <v>96622</v>
      </c>
      <c r="D62" s="41" t="s">
        <v>123</v>
      </c>
      <c r="E62" s="42"/>
      <c r="F62" s="42"/>
      <c r="G62" s="43"/>
      <c r="H62" s="44">
        <f>'[1]Memorial de Cálculo TF 30'!H47</f>
        <v>28.650000000000002</v>
      </c>
      <c r="I62" s="55" t="s">
        <v>40</v>
      </c>
      <c r="J62" s="56">
        <v>78.239999999999995</v>
      </c>
      <c r="K62" s="56">
        <v>27.31</v>
      </c>
      <c r="L62" s="46">
        <f t="shared" ref="L62:L69" si="38">J62+K62</f>
        <v>105.55</v>
      </c>
      <c r="M62" s="47">
        <f t="shared" ref="M62:M69" si="39">ROUND(L62*H62,2)</f>
        <v>3024.01</v>
      </c>
      <c r="N62" s="48">
        <v>0.23380000000000001</v>
      </c>
      <c r="O62" s="47">
        <f t="shared" ref="O62:O69" si="40">ROUND((1+N62)*H62*J62,2)</f>
        <v>2765.66</v>
      </c>
      <c r="P62" s="47">
        <f t="shared" ref="P62:P69" si="41">ROUND((1+N62)*H62*K62,2)</f>
        <v>965.36</v>
      </c>
      <c r="Q62" s="47">
        <f t="shared" ref="Q62:Q69" si="42">ROUND(O62+P62,2)</f>
        <v>3731.02</v>
      </c>
      <c r="R62" s="63"/>
      <c r="S62" s="57"/>
      <c r="T62" s="57"/>
      <c r="U62" s="57"/>
      <c r="V62" s="57"/>
      <c r="W62" s="57"/>
      <c r="X62" s="57"/>
      <c r="Y62" s="58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</row>
    <row r="63" spans="2:44" s="60" customFormat="1" ht="28.5" customHeight="1" x14ac:dyDescent="0.25">
      <c r="B63" s="73" t="s">
        <v>124</v>
      </c>
      <c r="C63" s="71">
        <v>94991</v>
      </c>
      <c r="D63" s="41" t="s">
        <v>125</v>
      </c>
      <c r="E63" s="42"/>
      <c r="F63" s="42"/>
      <c r="G63" s="43"/>
      <c r="H63" s="44">
        <f>'[1]Memorial de Cálculo TF 30'!H48</f>
        <v>34.379999999999995</v>
      </c>
      <c r="I63" s="55" t="s">
        <v>25</v>
      </c>
      <c r="J63" s="56">
        <v>570.12</v>
      </c>
      <c r="K63" s="56">
        <v>80.05</v>
      </c>
      <c r="L63" s="46">
        <f t="shared" si="38"/>
        <v>650.16999999999996</v>
      </c>
      <c r="M63" s="47">
        <f t="shared" si="39"/>
        <v>22352.84</v>
      </c>
      <c r="N63" s="48">
        <v>0.23380000000000001</v>
      </c>
      <c r="O63" s="47">
        <f t="shared" si="40"/>
        <v>24183.38</v>
      </c>
      <c r="P63" s="47">
        <f t="shared" si="41"/>
        <v>3395.56</v>
      </c>
      <c r="Q63" s="47">
        <f t="shared" si="42"/>
        <v>27578.94</v>
      </c>
      <c r="R63" s="63"/>
      <c r="S63" s="57"/>
      <c r="T63" s="57"/>
      <c r="U63" s="57"/>
      <c r="V63" s="57"/>
      <c r="W63" s="57"/>
      <c r="X63" s="57"/>
      <c r="Y63" s="58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</row>
    <row r="64" spans="2:44" s="60" customFormat="1" ht="28.5" customHeight="1" x14ac:dyDescent="0.25">
      <c r="B64" s="73" t="s">
        <v>126</v>
      </c>
      <c r="C64" s="71">
        <v>94273</v>
      </c>
      <c r="D64" s="41" t="s">
        <v>127</v>
      </c>
      <c r="E64" s="42"/>
      <c r="F64" s="42"/>
      <c r="G64" s="43"/>
      <c r="H64" s="44">
        <f>'[1]Memorial de Cálculo TF 30'!H49</f>
        <v>433</v>
      </c>
      <c r="I64" s="55" t="s">
        <v>35</v>
      </c>
      <c r="J64" s="56">
        <v>37.43</v>
      </c>
      <c r="K64" s="56">
        <v>12.83</v>
      </c>
      <c r="L64" s="46">
        <f t="shared" si="38"/>
        <v>50.26</v>
      </c>
      <c r="M64" s="47">
        <f t="shared" si="39"/>
        <v>21762.58</v>
      </c>
      <c r="N64" s="48">
        <v>0.23380000000000001</v>
      </c>
      <c r="O64" s="47">
        <f t="shared" si="40"/>
        <v>19996.43</v>
      </c>
      <c r="P64" s="47">
        <f t="shared" si="41"/>
        <v>6854.24</v>
      </c>
      <c r="Q64" s="47">
        <f t="shared" si="42"/>
        <v>26850.67</v>
      </c>
      <c r="R64" s="63"/>
      <c r="S64" s="57"/>
      <c r="T64" s="57"/>
      <c r="U64" s="57"/>
      <c r="V64" s="57"/>
      <c r="W64" s="57"/>
      <c r="X64" s="57"/>
      <c r="Y64" s="58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</row>
    <row r="65" spans="2:43" s="60" customFormat="1" ht="20.25" customHeight="1" x14ac:dyDescent="0.25">
      <c r="B65" s="73" t="s">
        <v>128</v>
      </c>
      <c r="C65" s="40">
        <v>102498</v>
      </c>
      <c r="D65" s="41" t="s">
        <v>129</v>
      </c>
      <c r="E65" s="42"/>
      <c r="F65" s="42"/>
      <c r="G65" s="43"/>
      <c r="H65" s="44">
        <f>'[1]Memorial de Cálculo TF 30'!H50</f>
        <v>433</v>
      </c>
      <c r="I65" s="45" t="s">
        <v>35</v>
      </c>
      <c r="J65" s="46">
        <v>0.37</v>
      </c>
      <c r="K65" s="46">
        <v>0.93</v>
      </c>
      <c r="L65" s="46">
        <f t="shared" si="38"/>
        <v>1.3</v>
      </c>
      <c r="M65" s="47">
        <f t="shared" si="39"/>
        <v>562.9</v>
      </c>
      <c r="N65" s="48">
        <v>0.23380000000000001</v>
      </c>
      <c r="O65" s="47">
        <f t="shared" si="40"/>
        <v>197.67</v>
      </c>
      <c r="P65" s="47">
        <f t="shared" si="41"/>
        <v>496.84</v>
      </c>
      <c r="Q65" s="47">
        <f t="shared" si="42"/>
        <v>694.51</v>
      </c>
      <c r="R65" s="57"/>
      <c r="S65" s="57"/>
      <c r="T65" s="57"/>
      <c r="U65" s="57"/>
      <c r="V65" s="57"/>
      <c r="W65" s="57"/>
      <c r="X65" s="57"/>
      <c r="Y65" s="58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</row>
    <row r="66" spans="2:43" s="59" customFormat="1" ht="20.25" customHeight="1" x14ac:dyDescent="0.25">
      <c r="B66" s="81" t="s">
        <v>130</v>
      </c>
      <c r="C66" s="40">
        <v>95995</v>
      </c>
      <c r="D66" s="41" t="s">
        <v>131</v>
      </c>
      <c r="E66" s="42"/>
      <c r="F66" s="42"/>
      <c r="G66" s="43"/>
      <c r="H66" s="44">
        <f>'[1]Memorial de Cálculo TF 30'!H51</f>
        <v>9</v>
      </c>
      <c r="I66" s="45" t="s">
        <v>40</v>
      </c>
      <c r="J66" s="46">
        <f>'[1]Composições Próprias'!I71</f>
        <v>1309.9636470000003</v>
      </c>
      <c r="K66" s="46">
        <f>'[1]Composições Próprias'!J71</f>
        <v>23.144448000000004</v>
      </c>
      <c r="L66" s="46">
        <f t="shared" si="38"/>
        <v>1333.1080950000003</v>
      </c>
      <c r="M66" s="47">
        <f t="shared" si="39"/>
        <v>11997.97</v>
      </c>
      <c r="N66" s="48">
        <v>0.23380000000000001</v>
      </c>
      <c r="O66" s="47">
        <f t="shared" si="40"/>
        <v>14546.1</v>
      </c>
      <c r="P66" s="47">
        <f t="shared" si="41"/>
        <v>257</v>
      </c>
      <c r="Q66" s="47">
        <f t="shared" si="42"/>
        <v>14803.1</v>
      </c>
      <c r="R66" s="57"/>
      <c r="S66" s="57"/>
      <c r="T66" s="57"/>
      <c r="U66" s="57"/>
      <c r="V66" s="57"/>
      <c r="W66" s="57"/>
      <c r="X66" s="57"/>
      <c r="Y66" s="58"/>
    </row>
    <row r="67" spans="2:43" s="60" customFormat="1" ht="20.25" customHeight="1" x14ac:dyDescent="0.25">
      <c r="B67" s="73" t="s">
        <v>132</v>
      </c>
      <c r="C67" s="40">
        <v>95875</v>
      </c>
      <c r="D67" s="41" t="s">
        <v>118</v>
      </c>
      <c r="E67" s="42"/>
      <c r="F67" s="42"/>
      <c r="G67" s="43"/>
      <c r="H67" s="44">
        <f>'[1]Memorial de Cálculo TF 30'!H52</f>
        <v>252</v>
      </c>
      <c r="I67" s="45" t="s">
        <v>45</v>
      </c>
      <c r="J67" s="46">
        <v>1.44</v>
      </c>
      <c r="K67" s="46">
        <v>0.24</v>
      </c>
      <c r="L67" s="46">
        <f t="shared" si="38"/>
        <v>1.68</v>
      </c>
      <c r="M67" s="47">
        <f t="shared" si="39"/>
        <v>423.36</v>
      </c>
      <c r="N67" s="48">
        <v>0.23380000000000001</v>
      </c>
      <c r="O67" s="47">
        <f t="shared" si="40"/>
        <v>447.72</v>
      </c>
      <c r="P67" s="47">
        <f t="shared" si="41"/>
        <v>74.62</v>
      </c>
      <c r="Q67" s="47">
        <f t="shared" si="42"/>
        <v>522.34</v>
      </c>
      <c r="R67" s="57"/>
      <c r="S67" s="57"/>
      <c r="T67" s="57"/>
      <c r="U67" s="57"/>
      <c r="V67" s="57"/>
      <c r="W67" s="57"/>
      <c r="X67" s="57"/>
      <c r="Y67" s="58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</row>
    <row r="68" spans="2:43" s="60" customFormat="1" ht="20.25" customHeight="1" x14ac:dyDescent="0.25">
      <c r="B68" s="73" t="s">
        <v>133</v>
      </c>
      <c r="C68" s="40">
        <v>100986</v>
      </c>
      <c r="D68" s="41" t="s">
        <v>120</v>
      </c>
      <c r="E68" s="42"/>
      <c r="F68" s="42"/>
      <c r="G68" s="43"/>
      <c r="H68" s="44">
        <f>'[1]Memorial de Cálculo TF 30'!H53</f>
        <v>9</v>
      </c>
      <c r="I68" s="45" t="s">
        <v>40</v>
      </c>
      <c r="J68" s="46">
        <v>5.24</v>
      </c>
      <c r="K68" s="46">
        <v>0.93</v>
      </c>
      <c r="L68" s="46">
        <f t="shared" si="38"/>
        <v>6.17</v>
      </c>
      <c r="M68" s="47">
        <f t="shared" si="39"/>
        <v>55.53</v>
      </c>
      <c r="N68" s="48">
        <v>0.23380000000000001</v>
      </c>
      <c r="O68" s="47">
        <f t="shared" si="40"/>
        <v>58.19</v>
      </c>
      <c r="P68" s="47">
        <f t="shared" si="41"/>
        <v>10.33</v>
      </c>
      <c r="Q68" s="47">
        <f t="shared" si="42"/>
        <v>68.52</v>
      </c>
      <c r="R68" s="63">
        <f>SUM(Q62:Q69)</f>
        <v>79616.37000000001</v>
      </c>
      <c r="S68" s="57"/>
      <c r="T68" s="57"/>
      <c r="U68" s="57"/>
      <c r="V68" s="57"/>
      <c r="W68" s="57"/>
      <c r="X68" s="57"/>
      <c r="Y68" s="58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</row>
    <row r="69" spans="2:43" s="59" customFormat="1" ht="42.75" customHeight="1" x14ac:dyDescent="0.25">
      <c r="B69" s="81" t="s">
        <v>134</v>
      </c>
      <c r="C69" s="40" t="s">
        <v>135</v>
      </c>
      <c r="D69" s="41" t="s">
        <v>136</v>
      </c>
      <c r="E69" s="42"/>
      <c r="F69" s="42"/>
      <c r="G69" s="43"/>
      <c r="H69" s="44">
        <v>10</v>
      </c>
      <c r="I69" s="45" t="s">
        <v>35</v>
      </c>
      <c r="J69" s="46">
        <v>367.05</v>
      </c>
      <c r="K69" s="46">
        <f>435.02-J69</f>
        <v>67.96999999999997</v>
      </c>
      <c r="L69" s="46">
        <f t="shared" si="38"/>
        <v>435.02</v>
      </c>
      <c r="M69" s="47">
        <f t="shared" si="39"/>
        <v>4350.2</v>
      </c>
      <c r="N69" s="48">
        <v>0.23380000000000001</v>
      </c>
      <c r="O69" s="47">
        <f t="shared" si="40"/>
        <v>4528.66</v>
      </c>
      <c r="P69" s="47">
        <f t="shared" si="41"/>
        <v>838.61</v>
      </c>
      <c r="Q69" s="47">
        <f t="shared" si="42"/>
        <v>5367.27</v>
      </c>
      <c r="R69" s="63"/>
      <c r="S69" s="57"/>
      <c r="T69" s="57"/>
      <c r="U69" s="57"/>
      <c r="V69" s="57"/>
      <c r="W69" s="57"/>
      <c r="X69" s="57"/>
      <c r="Y69" s="58"/>
    </row>
    <row r="70" spans="2:43" ht="21" customHeight="1" x14ac:dyDescent="0.25">
      <c r="B70" s="51" t="s">
        <v>137</v>
      </c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3">
        <f>SUM(O62:O69)</f>
        <v>66723.81</v>
      </c>
      <c r="P70" s="53">
        <f>SUM(P62:P69)</f>
        <v>12892.560000000001</v>
      </c>
      <c r="Q70" s="53">
        <f>SUM(Q62:Q69)</f>
        <v>79616.37000000001</v>
      </c>
      <c r="R70" s="62"/>
      <c r="S70" s="38"/>
      <c r="T70" s="38"/>
      <c r="U70" s="38"/>
      <c r="V70" s="38"/>
      <c r="W70" s="38"/>
      <c r="X70" s="38"/>
      <c r="Y70" s="4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</row>
    <row r="71" spans="2:43" ht="20.25" customHeight="1" x14ac:dyDescent="0.25">
      <c r="B71" s="35">
        <v>7</v>
      </c>
      <c r="C71" s="36" t="s">
        <v>138</v>
      </c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7"/>
      <c r="R71" s="38"/>
      <c r="S71" s="38"/>
      <c r="T71" s="38"/>
      <c r="U71" s="38"/>
      <c r="V71" s="38"/>
      <c r="W71" s="38"/>
      <c r="X71" s="38"/>
      <c r="Y71" s="4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</row>
    <row r="72" spans="2:43" s="59" customFormat="1" ht="20.25" customHeight="1" x14ac:dyDescent="0.25">
      <c r="B72" s="39" t="s">
        <v>139</v>
      </c>
      <c r="C72" s="40" t="s">
        <v>140</v>
      </c>
      <c r="D72" s="41" t="s">
        <v>141</v>
      </c>
      <c r="E72" s="42"/>
      <c r="F72" s="42"/>
      <c r="G72" s="43"/>
      <c r="H72" s="44">
        <f>'[1]Memorial de Cálculo TF 30'!H55</f>
        <v>45</v>
      </c>
      <c r="I72" s="45" t="s">
        <v>25</v>
      </c>
      <c r="J72" s="46">
        <f>'[1]Composições Próprias'!I95</f>
        <v>7.5315555555555562</v>
      </c>
      <c r="K72" s="46">
        <f>'[1]Composições Próprias'!J95</f>
        <v>5.8613333333333335</v>
      </c>
      <c r="L72" s="46">
        <f t="shared" ref="L72:L76" si="43">J72+K72</f>
        <v>13.392888888888891</v>
      </c>
      <c r="M72" s="47">
        <f t="shared" ref="M72:M76" si="44">ROUND(L72*H72,2)</f>
        <v>602.67999999999995</v>
      </c>
      <c r="N72" s="48">
        <v>0.23380000000000001</v>
      </c>
      <c r="O72" s="47">
        <f t="shared" ref="O72:O76" si="45">ROUND((1+N72)*H72*J72,2)</f>
        <v>418.16</v>
      </c>
      <c r="P72" s="47">
        <f t="shared" ref="P72:P76" si="46">ROUND((1+N72)*H72*K72,2)</f>
        <v>325.43</v>
      </c>
      <c r="Q72" s="47">
        <f t="shared" ref="Q72" si="47">ROUND(O72+P72,2)</f>
        <v>743.59</v>
      </c>
      <c r="R72" s="57"/>
      <c r="S72" s="57"/>
      <c r="T72" s="57"/>
      <c r="U72" s="57"/>
      <c r="V72" s="57"/>
      <c r="W72" s="57"/>
      <c r="X72" s="57"/>
      <c r="Y72" s="58"/>
    </row>
    <row r="73" spans="2:43" s="60" customFormat="1" ht="33.75" customHeight="1" x14ac:dyDescent="0.25">
      <c r="B73" s="39" t="s">
        <v>142</v>
      </c>
      <c r="C73" s="54">
        <v>102512</v>
      </c>
      <c r="D73" s="41" t="s">
        <v>143</v>
      </c>
      <c r="E73" s="42"/>
      <c r="F73" s="42"/>
      <c r="G73" s="43"/>
      <c r="H73" s="44">
        <f>'[1]Memorial de Cálculo TF 30'!H56</f>
        <v>560</v>
      </c>
      <c r="I73" s="45" t="s">
        <v>35</v>
      </c>
      <c r="J73" s="56">
        <v>2.29</v>
      </c>
      <c r="K73" s="56">
        <v>1.62</v>
      </c>
      <c r="L73" s="46">
        <f t="shared" si="43"/>
        <v>3.91</v>
      </c>
      <c r="M73" s="47">
        <f t="shared" si="44"/>
        <v>2189.6</v>
      </c>
      <c r="N73" s="48">
        <v>0.23380000000000001</v>
      </c>
      <c r="O73" s="47">
        <f t="shared" si="45"/>
        <v>1582.23</v>
      </c>
      <c r="P73" s="47">
        <f t="shared" si="46"/>
        <v>1119.3</v>
      </c>
      <c r="Q73" s="47">
        <f>ROUND(O73+P73,2)</f>
        <v>2701.53</v>
      </c>
      <c r="R73" s="63"/>
      <c r="S73" s="57"/>
      <c r="T73" s="63"/>
      <c r="U73" s="57"/>
      <c r="V73" s="57"/>
      <c r="W73" s="57"/>
      <c r="X73" s="57"/>
      <c r="Y73" s="58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</row>
    <row r="74" spans="2:43" s="60" customFormat="1" ht="31.5" customHeight="1" x14ac:dyDescent="0.25">
      <c r="B74" s="39" t="s">
        <v>144</v>
      </c>
      <c r="C74" s="40">
        <v>102501</v>
      </c>
      <c r="D74" s="41" t="s">
        <v>145</v>
      </c>
      <c r="E74" s="42"/>
      <c r="F74" s="42"/>
      <c r="G74" s="43"/>
      <c r="H74" s="44">
        <f>'[1]Memorial de Cálculo TF 30'!H57</f>
        <v>12</v>
      </c>
      <c r="I74" s="45" t="s">
        <v>25</v>
      </c>
      <c r="J74" s="46">
        <v>11.42</v>
      </c>
      <c r="K74" s="46">
        <v>10.23</v>
      </c>
      <c r="L74" s="46">
        <f t="shared" si="43"/>
        <v>21.65</v>
      </c>
      <c r="M74" s="47">
        <f t="shared" si="44"/>
        <v>259.8</v>
      </c>
      <c r="N74" s="48">
        <v>0.23380000000000001</v>
      </c>
      <c r="O74" s="47">
        <f t="shared" si="45"/>
        <v>169.08</v>
      </c>
      <c r="P74" s="47">
        <f t="shared" si="46"/>
        <v>151.46</v>
      </c>
      <c r="Q74" s="47">
        <f>ROUND(O74+P74,2)</f>
        <v>320.54000000000002</v>
      </c>
      <c r="R74" s="63"/>
      <c r="S74" s="57"/>
      <c r="T74" s="57"/>
      <c r="U74" s="57"/>
      <c r="V74" s="57"/>
      <c r="W74" s="57"/>
      <c r="X74" s="57"/>
      <c r="Y74" s="58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</row>
    <row r="75" spans="2:43" s="60" customFormat="1" ht="27.75" customHeight="1" x14ac:dyDescent="0.25">
      <c r="B75" s="39" t="s">
        <v>146</v>
      </c>
      <c r="C75" s="40">
        <v>102513</v>
      </c>
      <c r="D75" s="41" t="s">
        <v>147</v>
      </c>
      <c r="E75" s="42"/>
      <c r="F75" s="42"/>
      <c r="G75" s="43"/>
      <c r="H75" s="44">
        <f>'[1]Memorial de Cálculo TF 30'!H58</f>
        <v>4.5</v>
      </c>
      <c r="I75" s="45" t="s">
        <v>25</v>
      </c>
      <c r="J75" s="46">
        <v>17.690000000000001</v>
      </c>
      <c r="K75" s="46">
        <v>22.73</v>
      </c>
      <c r="L75" s="46">
        <f t="shared" si="43"/>
        <v>40.42</v>
      </c>
      <c r="M75" s="47">
        <f t="shared" si="44"/>
        <v>181.89</v>
      </c>
      <c r="N75" s="48">
        <v>0.23380000000000001</v>
      </c>
      <c r="O75" s="47">
        <f t="shared" si="45"/>
        <v>98.22</v>
      </c>
      <c r="P75" s="47">
        <f t="shared" si="46"/>
        <v>126.2</v>
      </c>
      <c r="Q75" s="47">
        <f t="shared" ref="Q75:Q76" si="48">ROUND(O75+P75,2)</f>
        <v>224.42</v>
      </c>
      <c r="R75" s="63"/>
      <c r="S75" s="57"/>
      <c r="T75" s="57"/>
      <c r="U75" s="57"/>
      <c r="V75" s="57"/>
      <c r="W75" s="57"/>
      <c r="X75" s="57"/>
      <c r="Y75" s="58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</row>
    <row r="76" spans="2:43" s="59" customFormat="1" ht="20.25" customHeight="1" x14ac:dyDescent="0.25">
      <c r="B76" s="39" t="s">
        <v>148</v>
      </c>
      <c r="C76" s="40" t="s">
        <v>149</v>
      </c>
      <c r="D76" s="41" t="s">
        <v>150</v>
      </c>
      <c r="E76" s="42"/>
      <c r="F76" s="42"/>
      <c r="G76" s="43"/>
      <c r="H76" s="44">
        <f>'[1]Memorial de Cálculo TF 30'!H59</f>
        <v>2</v>
      </c>
      <c r="I76" s="45" t="s">
        <v>97</v>
      </c>
      <c r="J76" s="46">
        <f>'[1]Composições Próprias'!I116</f>
        <v>605.83732800000007</v>
      </c>
      <c r="K76" s="46">
        <f>'[1]Composições Próprias'!J116</f>
        <v>157.55500000000001</v>
      </c>
      <c r="L76" s="46">
        <f t="shared" si="43"/>
        <v>763.39232800000013</v>
      </c>
      <c r="M76" s="47">
        <f t="shared" si="44"/>
        <v>1526.78</v>
      </c>
      <c r="N76" s="48">
        <v>0.23380000000000001</v>
      </c>
      <c r="O76" s="47">
        <f t="shared" si="45"/>
        <v>1494.96</v>
      </c>
      <c r="P76" s="47">
        <f t="shared" si="46"/>
        <v>388.78</v>
      </c>
      <c r="Q76" s="47">
        <f t="shared" si="48"/>
        <v>1883.74</v>
      </c>
      <c r="R76" s="63"/>
      <c r="S76" s="57"/>
      <c r="T76" s="57"/>
      <c r="U76" s="57"/>
      <c r="V76" s="57"/>
      <c r="W76" s="57"/>
      <c r="X76" s="57"/>
      <c r="Y76" s="58"/>
    </row>
    <row r="77" spans="2:43" ht="20.25" customHeight="1" x14ac:dyDescent="0.25">
      <c r="B77" s="51" t="s">
        <v>151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3">
        <f>SUM(O72:O76)</f>
        <v>3762.65</v>
      </c>
      <c r="P77" s="53">
        <f>SUM(P72:P76)</f>
        <v>2111.17</v>
      </c>
      <c r="Q77" s="53">
        <f>SUM(Q72:Q76)</f>
        <v>5873.8200000000006</v>
      </c>
      <c r="R77" s="50">
        <f>SUM(Q77)</f>
        <v>5873.8200000000006</v>
      </c>
      <c r="S77" s="38"/>
      <c r="T77" s="38"/>
      <c r="U77" s="38"/>
      <c r="V77" s="38"/>
      <c r="W77" s="38"/>
      <c r="X77" s="38"/>
      <c r="Y77" s="4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</row>
    <row r="78" spans="2:43" ht="39.950000000000003" customHeight="1" x14ac:dyDescent="0.25">
      <c r="B78" s="82" t="s">
        <v>152</v>
      </c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4"/>
      <c r="O78" s="85">
        <f>O14+O20+O31+O40+O45+O48+O60+O70+O77</f>
        <v>710239.77000000014</v>
      </c>
      <c r="P78" s="85">
        <f>P14+P20+P31+P40+P45+P48+P60+P70+P77</f>
        <v>77019.600000000006</v>
      </c>
      <c r="Q78" s="85">
        <f>Q14+Q20+Q31+Q40+Q45+Q48+Q60+Q70+Q77</f>
        <v>787259.36999999988</v>
      </c>
      <c r="R78" s="86">
        <f>SUM(R11:R77)</f>
        <v>787259.36999999988</v>
      </c>
      <c r="S78" s="38"/>
      <c r="T78" s="38"/>
      <c r="U78" s="38"/>
      <c r="V78" s="38"/>
      <c r="W78" s="38"/>
      <c r="X78" s="38"/>
      <c r="Y78" s="4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</row>
    <row r="79" spans="2:43" ht="12.75" customHeight="1" x14ac:dyDescent="0.25">
      <c r="B79" s="87"/>
      <c r="C79" s="88"/>
      <c r="D79" s="88"/>
      <c r="E79" s="88"/>
      <c r="F79" s="88"/>
      <c r="G79" s="88"/>
      <c r="H79" s="89"/>
      <c r="I79" s="90"/>
      <c r="J79" s="91"/>
      <c r="K79" s="91"/>
      <c r="L79" s="91"/>
      <c r="M79" s="91"/>
      <c r="N79" s="91"/>
      <c r="O79" s="91"/>
      <c r="P79" s="91"/>
      <c r="Q79" s="91"/>
      <c r="R79" s="38"/>
      <c r="S79" s="38"/>
      <c r="T79" s="38"/>
      <c r="U79" s="38"/>
      <c r="V79" s="38"/>
      <c r="W79" s="38"/>
      <c r="X79" s="38"/>
      <c r="Y79" s="4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</row>
    <row r="80" spans="2:43" ht="20.25" customHeight="1" x14ac:dyDescent="0.25">
      <c r="B80" s="87"/>
      <c r="C80" s="88"/>
      <c r="D80" s="88"/>
      <c r="E80" s="88"/>
      <c r="F80" s="88"/>
      <c r="G80" s="88"/>
      <c r="H80" s="92"/>
      <c r="I80" s="93"/>
      <c r="J80" s="91"/>
      <c r="K80" s="91"/>
      <c r="L80" s="91"/>
      <c r="M80" s="91"/>
      <c r="N80" s="91"/>
      <c r="O80" s="91"/>
      <c r="P80" s="91"/>
      <c r="Q80" s="91"/>
      <c r="R80" s="38"/>
      <c r="S80" s="38"/>
      <c r="T80" s="38"/>
      <c r="U80" s="38"/>
      <c r="V80" s="38"/>
      <c r="W80" s="38"/>
      <c r="X80" s="38"/>
      <c r="Y80" s="4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</row>
    <row r="81" spans="2:43" ht="20.25" customHeight="1" x14ac:dyDescent="0.25">
      <c r="B81" s="87"/>
      <c r="C81" s="94" t="s">
        <v>153</v>
      </c>
      <c r="D81" s="94"/>
      <c r="E81" s="95"/>
      <c r="F81" s="95"/>
      <c r="G81" s="95"/>
      <c r="H81" s="96"/>
      <c r="I81" s="93"/>
      <c r="J81" s="91"/>
      <c r="K81" s="97"/>
      <c r="L81" s="91"/>
      <c r="M81" s="97"/>
      <c r="N81" s="97"/>
      <c r="O81" s="91"/>
      <c r="P81" s="97"/>
      <c r="Q81" s="97"/>
      <c r="R81" s="98"/>
      <c r="S81" s="38"/>
      <c r="T81" s="38"/>
      <c r="U81" s="38"/>
      <c r="V81" s="38"/>
      <c r="W81" s="38"/>
      <c r="X81" s="38"/>
      <c r="Y81" s="4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</row>
    <row r="82" spans="2:43" ht="16.5" customHeight="1" x14ac:dyDescent="0.25">
      <c r="B82" s="87"/>
      <c r="C82" s="99" t="s">
        <v>154</v>
      </c>
      <c r="D82" s="99"/>
      <c r="E82" s="100" t="s">
        <v>155</v>
      </c>
      <c r="F82" s="100"/>
      <c r="G82" s="101"/>
      <c r="H82" s="96"/>
      <c r="I82" s="93"/>
      <c r="J82" s="91"/>
      <c r="K82" s="88"/>
      <c r="L82" s="91"/>
      <c r="M82" s="88"/>
      <c r="N82" s="88"/>
      <c r="O82" s="91"/>
      <c r="P82" s="88"/>
      <c r="Q82" s="97"/>
      <c r="R82" s="38"/>
      <c r="S82" s="38"/>
      <c r="T82" s="38"/>
      <c r="U82" s="38"/>
      <c r="V82" s="38"/>
      <c r="W82" s="38"/>
      <c r="X82" s="38"/>
      <c r="Y82" s="4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</row>
    <row r="83" spans="2:43" ht="21" customHeight="1" x14ac:dyDescent="0.25">
      <c r="B83" s="87"/>
      <c r="C83" s="99" t="s">
        <v>156</v>
      </c>
      <c r="D83" s="99"/>
      <c r="E83" s="100" t="s">
        <v>157</v>
      </c>
      <c r="F83" s="100"/>
      <c r="G83" s="102"/>
      <c r="H83" s="103"/>
      <c r="I83" s="90"/>
      <c r="J83" s="91"/>
      <c r="K83" s="97"/>
      <c r="L83" s="91"/>
      <c r="M83" s="97"/>
      <c r="N83" s="97"/>
      <c r="O83" s="91"/>
      <c r="P83" s="97"/>
      <c r="Q83" s="97"/>
      <c r="R83" s="38"/>
      <c r="S83" s="38"/>
      <c r="T83" s="38"/>
      <c r="U83" s="38"/>
      <c r="V83" s="38"/>
      <c r="W83" s="38"/>
      <c r="X83" s="38"/>
      <c r="Y83" s="4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</row>
    <row r="84" spans="2:43" ht="13.5" customHeight="1" x14ac:dyDescent="0.25">
      <c r="B84" s="87"/>
      <c r="C84" s="99" t="s">
        <v>158</v>
      </c>
      <c r="D84" s="99"/>
      <c r="E84" s="104">
        <v>1.1122000000000001</v>
      </c>
      <c r="F84" s="104"/>
      <c r="G84" s="101"/>
      <c r="H84" s="92"/>
      <c r="I84" s="93"/>
      <c r="J84" s="91"/>
      <c r="K84" s="97"/>
      <c r="L84" s="91"/>
      <c r="M84" s="97"/>
      <c r="N84" s="97"/>
      <c r="O84" s="91"/>
      <c r="P84" s="97"/>
      <c r="Q84" s="97"/>
      <c r="R84" s="38"/>
      <c r="S84" s="38"/>
      <c r="T84" s="38"/>
      <c r="U84" s="38"/>
      <c r="V84" s="38"/>
      <c r="W84" s="38"/>
      <c r="X84" s="38"/>
      <c r="Y84" s="4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</row>
    <row r="85" spans="2:43" ht="22.5" customHeight="1" x14ac:dyDescent="0.25">
      <c r="B85" s="87"/>
      <c r="C85" s="99" t="s">
        <v>159</v>
      </c>
      <c r="D85" s="99"/>
      <c r="E85" s="104">
        <v>0.23380000000000001</v>
      </c>
      <c r="F85" s="104"/>
      <c r="G85" s="101"/>
      <c r="H85" s="96"/>
      <c r="I85" s="93"/>
      <c r="J85" s="97"/>
      <c r="K85" s="97"/>
      <c r="L85" s="97"/>
      <c r="M85" s="105" t="s">
        <v>160</v>
      </c>
      <c r="N85" s="105"/>
      <c r="O85" s="105"/>
      <c r="P85" s="105"/>
      <c r="Q85" s="105"/>
      <c r="R85" s="5"/>
      <c r="S85" s="38"/>
      <c r="T85" s="38"/>
      <c r="U85" s="38"/>
      <c r="V85" s="38"/>
      <c r="W85" s="38"/>
      <c r="X85" s="38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</row>
    <row r="86" spans="2:43" ht="25.5" customHeight="1" x14ac:dyDescent="0.25">
      <c r="B86" s="87"/>
      <c r="C86" s="106" t="s">
        <v>161</v>
      </c>
      <c r="D86" s="106"/>
      <c r="E86" s="106"/>
      <c r="F86" s="107" t="s">
        <v>162</v>
      </c>
      <c r="G86" s="107"/>
      <c r="H86" s="107"/>
      <c r="I86" s="90"/>
      <c r="J86" s="97"/>
      <c r="K86" s="97"/>
      <c r="L86" s="97"/>
      <c r="R86" s="62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</row>
    <row r="87" spans="2:43" ht="15" customHeight="1" x14ac:dyDescent="0.25">
      <c r="B87" s="87"/>
      <c r="C87" s="88"/>
      <c r="D87" s="88"/>
      <c r="E87" s="88"/>
      <c r="F87" s="88"/>
      <c r="G87" s="88"/>
      <c r="H87" s="89"/>
      <c r="I87" s="90"/>
      <c r="J87" s="90"/>
      <c r="K87" s="90"/>
      <c r="L87" s="90"/>
      <c r="M87" s="90"/>
      <c r="N87" s="90"/>
      <c r="O87" s="90"/>
      <c r="P87" s="90"/>
      <c r="Q87" s="91"/>
      <c r="R87" s="62"/>
      <c r="S87" s="62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</row>
    <row r="88" spans="2:43" ht="15" customHeight="1" x14ac:dyDescent="0.25">
      <c r="B88" s="87"/>
      <c r="C88" s="109"/>
      <c r="D88" s="109"/>
      <c r="E88" s="109"/>
      <c r="F88" s="109"/>
      <c r="G88" s="109"/>
      <c r="H88" s="110"/>
      <c r="I88" s="111"/>
      <c r="J88" s="112"/>
      <c r="K88" s="112"/>
      <c r="L88" s="112"/>
      <c r="M88" s="112"/>
      <c r="N88" s="112"/>
      <c r="O88" s="112"/>
      <c r="P88" s="112"/>
      <c r="Q88" s="112"/>
      <c r="R88" s="62"/>
      <c r="S88" s="62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</row>
    <row r="89" spans="2:43" ht="15" customHeight="1" x14ac:dyDescent="0.25">
      <c r="B89" s="87"/>
      <c r="C89" s="113"/>
      <c r="D89" s="113"/>
      <c r="E89" s="113"/>
      <c r="F89" s="113"/>
      <c r="G89" s="113"/>
      <c r="H89" s="113"/>
      <c r="I89" s="113"/>
      <c r="J89" s="113"/>
      <c r="K89" s="113"/>
      <c r="L89" s="112"/>
      <c r="M89" s="112"/>
      <c r="N89" s="112"/>
      <c r="O89" s="112"/>
      <c r="P89" s="112"/>
      <c r="Q89" s="112"/>
      <c r="R89" s="62"/>
      <c r="S89" s="62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</row>
    <row r="90" spans="2:43" ht="15" customHeight="1" x14ac:dyDescent="0.25">
      <c r="B90" s="87"/>
      <c r="C90" s="113"/>
      <c r="D90" s="113"/>
      <c r="E90" s="113"/>
      <c r="F90" s="113"/>
      <c r="G90" s="113"/>
      <c r="H90" s="113"/>
      <c r="I90" s="113"/>
      <c r="J90" s="113"/>
      <c r="K90" s="113"/>
      <c r="L90" s="112"/>
      <c r="M90" s="112"/>
      <c r="N90" s="112"/>
      <c r="O90" s="112"/>
      <c r="P90" s="112"/>
      <c r="Q90" s="114">
        <v>1</v>
      </c>
      <c r="R90" s="62"/>
      <c r="S90" s="62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</row>
    <row r="91" spans="2:43" ht="15" customHeight="1" x14ac:dyDescent="0.25">
      <c r="B91" s="115"/>
      <c r="C91" s="5"/>
      <c r="D91" s="5"/>
      <c r="E91" s="5"/>
      <c r="F91" s="5"/>
      <c r="G91" s="5"/>
      <c r="I91" s="28"/>
      <c r="J91" s="117"/>
      <c r="K91" s="117"/>
      <c r="L91" s="117"/>
      <c r="M91" s="117"/>
      <c r="N91" s="117"/>
      <c r="O91" s="117"/>
      <c r="P91" s="117"/>
      <c r="Q91" s="117"/>
      <c r="R91" s="5"/>
      <c r="S91" s="62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spans="2:43" ht="18.75" customHeight="1" x14ac:dyDescent="0.25"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spans="2:43" ht="15" customHeight="1" x14ac:dyDescent="0.25"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spans="2:43" ht="15" customHeight="1" x14ac:dyDescent="0.25">
      <c r="R94" s="5"/>
      <c r="S94" s="5"/>
      <c r="T94" s="5"/>
      <c r="U94" s="5"/>
      <c r="V94" s="5"/>
      <c r="W94" s="5"/>
      <c r="X94" s="5"/>
      <c r="Y94" s="5" t="s">
        <v>163</v>
      </c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spans="2:43" ht="15" customHeight="1" x14ac:dyDescent="0.25"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spans="2:43" ht="15" customHeight="1" x14ac:dyDescent="0.25"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spans="18:36" ht="15" customHeight="1" x14ac:dyDescent="0.25"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spans="18:36" ht="15" customHeight="1" x14ac:dyDescent="0.25"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spans="18:36" ht="15" customHeight="1" x14ac:dyDescent="0.25"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spans="18:36" ht="15" customHeight="1" x14ac:dyDescent="0.25"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  <row r="101" spans="18:36" ht="15" customHeight="1" x14ac:dyDescent="0.25"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</row>
    <row r="102" spans="18:36" ht="15" customHeight="1" x14ac:dyDescent="0.25"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</row>
    <row r="103" spans="18:36" ht="15" customHeight="1" x14ac:dyDescent="0.25"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</row>
    <row r="104" spans="18:36" ht="15" customHeight="1" x14ac:dyDescent="0.25"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</row>
    <row r="105" spans="18:36" ht="15" customHeight="1" x14ac:dyDescent="0.25"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</row>
    <row r="106" spans="18:36" ht="15" customHeight="1" x14ac:dyDescent="0.25"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</row>
    <row r="107" spans="18:36" ht="15" customHeight="1" x14ac:dyDescent="0.25"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</row>
    <row r="108" spans="18:36" ht="15" customHeight="1" x14ac:dyDescent="0.25"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</row>
    <row r="109" spans="18:36" ht="15" customHeight="1" x14ac:dyDescent="0.25"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</row>
    <row r="110" spans="18:36" ht="15" customHeight="1" x14ac:dyDescent="0.25"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</row>
    <row r="111" spans="18:36" ht="15" customHeight="1" x14ac:dyDescent="0.25"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</row>
    <row r="112" spans="18:36" ht="15" customHeight="1" x14ac:dyDescent="0.25"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</row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</sheetData>
  <mergeCells count="100">
    <mergeCell ref="M85:Q85"/>
    <mergeCell ref="C86:E86"/>
    <mergeCell ref="F86:H86"/>
    <mergeCell ref="C89:K89"/>
    <mergeCell ref="C90:K90"/>
    <mergeCell ref="C83:D83"/>
    <mergeCell ref="E83:F83"/>
    <mergeCell ref="C84:D84"/>
    <mergeCell ref="E84:F84"/>
    <mergeCell ref="C85:D85"/>
    <mergeCell ref="E85:F85"/>
    <mergeCell ref="D75:G75"/>
    <mergeCell ref="D76:G76"/>
    <mergeCell ref="B77:N77"/>
    <mergeCell ref="B78:N78"/>
    <mergeCell ref="C81:D81"/>
    <mergeCell ref="C82:D82"/>
    <mergeCell ref="E82:F82"/>
    <mergeCell ref="D69:G69"/>
    <mergeCell ref="B70:N70"/>
    <mergeCell ref="C71:Q71"/>
    <mergeCell ref="D72:G72"/>
    <mergeCell ref="D73:G73"/>
    <mergeCell ref="D74:G74"/>
    <mergeCell ref="D63:G63"/>
    <mergeCell ref="D64:G64"/>
    <mergeCell ref="D65:G65"/>
    <mergeCell ref="D66:G66"/>
    <mergeCell ref="D67:G67"/>
    <mergeCell ref="D68:G68"/>
    <mergeCell ref="D56:G56"/>
    <mergeCell ref="D57:G57"/>
    <mergeCell ref="D58:G58"/>
    <mergeCell ref="D59:G59"/>
    <mergeCell ref="B60:N60"/>
    <mergeCell ref="D62:G62"/>
    <mergeCell ref="D50:G50"/>
    <mergeCell ref="D51:G51"/>
    <mergeCell ref="D52:G52"/>
    <mergeCell ref="D53:G53"/>
    <mergeCell ref="D54:G54"/>
    <mergeCell ref="D55:G55"/>
    <mergeCell ref="D44:G44"/>
    <mergeCell ref="B45:N45"/>
    <mergeCell ref="C46:D46"/>
    <mergeCell ref="D47:G47"/>
    <mergeCell ref="B48:N48"/>
    <mergeCell ref="C49:Q49"/>
    <mergeCell ref="D38:G38"/>
    <mergeCell ref="D39:G39"/>
    <mergeCell ref="B40:N40"/>
    <mergeCell ref="C41:D41"/>
    <mergeCell ref="D42:G42"/>
    <mergeCell ref="D43:G43"/>
    <mergeCell ref="C32:Q32"/>
    <mergeCell ref="C33:D33"/>
    <mergeCell ref="D34:G34"/>
    <mergeCell ref="D35:G35"/>
    <mergeCell ref="D36:G36"/>
    <mergeCell ref="D37:G37"/>
    <mergeCell ref="D26:G26"/>
    <mergeCell ref="D27:G27"/>
    <mergeCell ref="D28:G28"/>
    <mergeCell ref="D29:G29"/>
    <mergeCell ref="D30:G30"/>
    <mergeCell ref="B31:N31"/>
    <mergeCell ref="B20:N20"/>
    <mergeCell ref="C21:Q21"/>
    <mergeCell ref="D22:G22"/>
    <mergeCell ref="D23:G23"/>
    <mergeCell ref="D24:G24"/>
    <mergeCell ref="D25:G25"/>
    <mergeCell ref="B14:N14"/>
    <mergeCell ref="C15:Q15"/>
    <mergeCell ref="D16:G16"/>
    <mergeCell ref="D17:G17"/>
    <mergeCell ref="D18:G18"/>
    <mergeCell ref="D19:G19"/>
    <mergeCell ref="B8:K8"/>
    <mergeCell ref="C9:Q9"/>
    <mergeCell ref="D10:G10"/>
    <mergeCell ref="D11:G11"/>
    <mergeCell ref="D12:G12"/>
    <mergeCell ref="D13:G13"/>
    <mergeCell ref="B5:Q5"/>
    <mergeCell ref="B6:B7"/>
    <mergeCell ref="C6:C7"/>
    <mergeCell ref="D6:G7"/>
    <mergeCell ref="H6:H7"/>
    <mergeCell ref="I6:I7"/>
    <mergeCell ref="J6:L6"/>
    <mergeCell ref="M6:M7"/>
    <mergeCell ref="N6:N7"/>
    <mergeCell ref="O6:Q6"/>
    <mergeCell ref="B1:Q1"/>
    <mergeCell ref="B2:Q2"/>
    <mergeCell ref="B3:Q3"/>
    <mergeCell ref="C4:G4"/>
    <mergeCell ref="I4:J4"/>
    <mergeCell ref="K4:Q4"/>
  </mergeCells>
  <pageMargins left="0.25" right="0.25" top="0.75" bottom="0.75" header="0.3" footer="0.3"/>
  <pageSetup paperSize="9" scale="53" fitToHeight="0" orientation="landscape" r:id="rId1"/>
  <rowBreaks count="2" manualBreakCount="2">
    <brk id="37" min="1" max="16" man="1"/>
    <brk id="70" min="1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448A3-DFB7-4805-A241-7E57CDDB3DA8}">
  <sheetPr>
    <tabColor theme="5" tint="0.39997558519241921"/>
    <pageSetUpPr fitToPage="1"/>
  </sheetPr>
  <dimension ref="B1:AR190"/>
  <sheetViews>
    <sheetView tabSelected="1" zoomScale="90" zoomScaleNormal="90" workbookViewId="0">
      <pane ySplit="7" topLeftCell="A8" activePane="bottomLeft" state="frozen"/>
      <selection pane="bottomLeft" activeCell="I44" sqref="I44"/>
    </sheetView>
  </sheetViews>
  <sheetFormatPr defaultRowHeight="12.75" x14ac:dyDescent="0.25"/>
  <cols>
    <col min="1" max="1" width="3.7109375" style="6" customWidth="1"/>
    <col min="2" max="2" width="8.42578125" style="118" customWidth="1"/>
    <col min="3" max="3" width="10" style="6" customWidth="1"/>
    <col min="4" max="4" width="24.28515625" style="6" customWidth="1"/>
    <col min="5" max="5" width="2.85546875" style="6" customWidth="1"/>
    <col min="6" max="6" width="26.140625" style="6" customWidth="1"/>
    <col min="7" max="7" width="44.42578125" style="6" customWidth="1"/>
    <col min="8" max="8" width="10.85546875" style="137" customWidth="1"/>
    <col min="9" max="9" width="8.28515625" style="29" customWidth="1"/>
    <col min="10" max="12" width="13.7109375" style="108" customWidth="1"/>
    <col min="13" max="13" width="15.85546875" style="108" customWidth="1"/>
    <col min="14" max="14" width="10.5703125" style="108" customWidth="1"/>
    <col min="15" max="15" width="16.28515625" style="108" customWidth="1"/>
    <col min="16" max="16" width="18" style="108" customWidth="1"/>
    <col min="17" max="17" width="19.85546875" style="108" bestFit="1" customWidth="1"/>
    <col min="18" max="18" width="14" style="6" bestFit="1" customWidth="1"/>
    <col min="19" max="19" width="11.5703125" style="6" customWidth="1"/>
    <col min="20" max="20" width="13.140625" style="6" bestFit="1" customWidth="1"/>
    <col min="21" max="21" width="11.140625" style="6" customWidth="1"/>
    <col min="22" max="16384" width="9.140625" style="6"/>
  </cols>
  <sheetData>
    <row r="1" spans="2:44" ht="24" customHeight="1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5"/>
      <c r="S1" s="4"/>
      <c r="T1" s="4"/>
      <c r="U1" s="4"/>
      <c r="V1" s="4"/>
      <c r="W1" s="4"/>
      <c r="X1" s="4"/>
      <c r="Y1" s="4"/>
      <c r="Z1" s="4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</row>
    <row r="2" spans="2:44" ht="22.5" customHeight="1" x14ac:dyDescent="0.25">
      <c r="B2" s="7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  <c r="R2" s="5"/>
      <c r="S2" s="4"/>
      <c r="T2" s="4"/>
      <c r="U2" s="4"/>
      <c r="V2" s="4"/>
      <c r="W2" s="4"/>
      <c r="X2" s="4"/>
      <c r="Y2" s="4"/>
      <c r="Z2" s="4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</row>
    <row r="3" spans="2:44" ht="22.5" customHeight="1" x14ac:dyDescent="0.25">
      <c r="B3" s="10" t="s">
        <v>2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0"/>
      <c r="R3" s="5"/>
      <c r="S3" s="4"/>
      <c r="T3" s="4"/>
      <c r="U3" s="4"/>
      <c r="V3" s="4"/>
      <c r="W3" s="4"/>
      <c r="X3" s="4"/>
      <c r="Y3" s="4"/>
      <c r="Z3" s="4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</row>
    <row r="4" spans="2:44" ht="22.5" customHeight="1" x14ac:dyDescent="0.25">
      <c r="B4" s="14" t="s">
        <v>3</v>
      </c>
      <c r="C4" s="16" t="s">
        <v>164</v>
      </c>
      <c r="D4" s="16"/>
      <c r="E4" s="16"/>
      <c r="F4" s="16"/>
      <c r="G4" s="17"/>
      <c r="H4" s="119" t="s">
        <v>5</v>
      </c>
      <c r="I4" s="120" t="s">
        <v>165</v>
      </c>
      <c r="J4" s="19"/>
      <c r="K4" s="10"/>
      <c r="L4" s="11"/>
      <c r="M4" s="11"/>
      <c r="N4" s="11"/>
      <c r="O4" s="11"/>
      <c r="P4" s="11"/>
      <c r="Q4" s="20"/>
      <c r="R4" s="4"/>
      <c r="S4" s="4"/>
      <c r="T4" s="4"/>
      <c r="U4" s="4"/>
      <c r="V4" s="4"/>
      <c r="W4" s="4"/>
      <c r="X4" s="4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2:44" ht="14.25" customHeight="1" x14ac:dyDescent="0.25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/>
      <c r="R5" s="5"/>
      <c r="S5" s="4"/>
      <c r="T5" s="4"/>
      <c r="U5" s="4"/>
      <c r="V5" s="4"/>
      <c r="W5" s="4"/>
      <c r="X5" s="4"/>
      <c r="Y5" s="4"/>
      <c r="Z5" s="4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</row>
    <row r="6" spans="2:44" ht="15.95" customHeight="1" x14ac:dyDescent="0.25">
      <c r="B6" s="24" t="s">
        <v>7</v>
      </c>
      <c r="C6" s="24" t="s">
        <v>8</v>
      </c>
      <c r="D6" s="24" t="s">
        <v>9</v>
      </c>
      <c r="E6" s="24"/>
      <c r="F6" s="24"/>
      <c r="G6" s="24"/>
      <c r="H6" s="24" t="s">
        <v>10</v>
      </c>
      <c r="I6" s="24" t="s">
        <v>11</v>
      </c>
      <c r="J6" s="26" t="s">
        <v>12</v>
      </c>
      <c r="K6" s="26"/>
      <c r="L6" s="26"/>
      <c r="M6" s="26" t="s">
        <v>13</v>
      </c>
      <c r="N6" s="26" t="s">
        <v>14</v>
      </c>
      <c r="O6" s="26" t="s">
        <v>15</v>
      </c>
      <c r="P6" s="26"/>
      <c r="Q6" s="26"/>
      <c r="R6" s="5"/>
      <c r="S6" s="4"/>
      <c r="T6" s="4"/>
      <c r="U6" s="4"/>
      <c r="V6" s="4"/>
      <c r="W6" s="4"/>
      <c r="X6" s="4"/>
      <c r="Y6" s="4"/>
      <c r="Z6" s="4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</row>
    <row r="7" spans="2:44" s="29" customFormat="1" ht="50.25" customHeight="1" x14ac:dyDescent="0.25">
      <c r="B7" s="24"/>
      <c r="C7" s="24"/>
      <c r="D7" s="24"/>
      <c r="E7" s="24"/>
      <c r="F7" s="24"/>
      <c r="G7" s="24"/>
      <c r="H7" s="24"/>
      <c r="I7" s="24"/>
      <c r="J7" s="27" t="s">
        <v>16</v>
      </c>
      <c r="K7" s="27" t="s">
        <v>17</v>
      </c>
      <c r="L7" s="27" t="s">
        <v>18</v>
      </c>
      <c r="M7" s="26"/>
      <c r="N7" s="26"/>
      <c r="O7" s="27" t="s">
        <v>166</v>
      </c>
      <c r="P7" s="27" t="s">
        <v>167</v>
      </c>
      <c r="Q7" s="27" t="s">
        <v>168</v>
      </c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</row>
    <row r="8" spans="2:44" s="34" customFormat="1" ht="20.25" customHeight="1" x14ac:dyDescent="0.25">
      <c r="B8" s="30" t="s">
        <v>169</v>
      </c>
      <c r="C8" s="31"/>
      <c r="D8" s="31"/>
      <c r="E8" s="31"/>
      <c r="F8" s="31"/>
      <c r="G8" s="31"/>
      <c r="H8" s="31"/>
      <c r="I8" s="31"/>
      <c r="J8" s="31"/>
      <c r="K8" s="31"/>
      <c r="L8" s="32"/>
      <c r="M8" s="32"/>
      <c r="N8" s="32"/>
      <c r="O8" s="32"/>
      <c r="P8" s="32"/>
      <c r="Q8" s="33"/>
    </row>
    <row r="9" spans="2:44" ht="20.25" customHeight="1" x14ac:dyDescent="0.25">
      <c r="B9" s="121">
        <v>1</v>
      </c>
      <c r="C9" s="36" t="s">
        <v>21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7"/>
      <c r="R9" s="38"/>
      <c r="S9" s="38"/>
      <c r="T9" s="38"/>
      <c r="U9" s="38"/>
      <c r="V9" s="38"/>
      <c r="W9" s="38"/>
      <c r="X9" s="38"/>
      <c r="Y9" s="38"/>
      <c r="Z9" s="4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</row>
    <row r="10" spans="2:44" ht="20.25" customHeight="1" x14ac:dyDescent="0.25">
      <c r="B10" s="73" t="s">
        <v>22</v>
      </c>
      <c r="C10" s="40" t="s">
        <v>23</v>
      </c>
      <c r="D10" s="61" t="s">
        <v>28</v>
      </c>
      <c r="E10" s="61"/>
      <c r="F10" s="61"/>
      <c r="G10" s="61"/>
      <c r="H10" s="74">
        <v>3</v>
      </c>
      <c r="I10" s="45" t="s">
        <v>29</v>
      </c>
      <c r="J10" s="56">
        <f>'[1]Composições Próprias'!I24</f>
        <v>152.84</v>
      </c>
      <c r="K10" s="56">
        <f>'[1]Composições Próprias'!J24</f>
        <v>1151.4899999999998</v>
      </c>
      <c r="L10" s="75">
        <f>J10+K10</f>
        <v>1304.3299999999997</v>
      </c>
      <c r="M10" s="76">
        <f t="shared" ref="M10:M12" si="0">ROUND(L10*H10,2)</f>
        <v>3912.99</v>
      </c>
      <c r="N10" s="77">
        <v>0.23380000000000001</v>
      </c>
      <c r="O10" s="76">
        <f>ROUND((1+N10)*H10*J10,2)</f>
        <v>565.72</v>
      </c>
      <c r="P10" s="76">
        <f>ROUND((1+N10)*H10*K10,2)</f>
        <v>4262.13</v>
      </c>
      <c r="Q10" s="76">
        <f>ROUND(O10+P10,2)</f>
        <v>4827.8500000000004</v>
      </c>
      <c r="R10" s="38"/>
      <c r="S10" s="38"/>
      <c r="T10" s="38"/>
      <c r="U10" s="38"/>
      <c r="V10" s="38"/>
      <c r="W10" s="38"/>
      <c r="X10" s="38"/>
      <c r="Y10" s="38"/>
      <c r="Z10" s="4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</row>
    <row r="11" spans="2:44" ht="20.25" customHeight="1" x14ac:dyDescent="0.25">
      <c r="B11" s="73" t="s">
        <v>26</v>
      </c>
      <c r="C11" s="71" t="s">
        <v>27</v>
      </c>
      <c r="D11" s="61" t="s">
        <v>24</v>
      </c>
      <c r="E11" s="61"/>
      <c r="F11" s="61"/>
      <c r="G11" s="61"/>
      <c r="H11" s="74">
        <v>2.88</v>
      </c>
      <c r="I11" s="55" t="s">
        <v>25</v>
      </c>
      <c r="J11" s="56">
        <f>'[1]Composições Próprias'!I15</f>
        <v>269.3621</v>
      </c>
      <c r="K11" s="56">
        <f>'[1]Composições Próprias'!J15</f>
        <v>82.740000000000009</v>
      </c>
      <c r="L11" s="75">
        <f>J11+K11</f>
        <v>352.10210000000001</v>
      </c>
      <c r="M11" s="76">
        <f t="shared" si="0"/>
        <v>1014.05</v>
      </c>
      <c r="N11" s="77">
        <v>0.23380000000000001</v>
      </c>
      <c r="O11" s="76">
        <f>ROUND((1+N11)*H11*J11,2)</f>
        <v>957.14</v>
      </c>
      <c r="P11" s="76">
        <f>ROUND((1+N11)*H11*K11,2)</f>
        <v>294</v>
      </c>
      <c r="Q11" s="76">
        <f>ROUND(O11+P11,2)</f>
        <v>1251.1400000000001</v>
      </c>
      <c r="R11" s="38"/>
      <c r="S11" s="38"/>
      <c r="T11" s="38"/>
      <c r="U11" s="38"/>
      <c r="V11" s="38"/>
      <c r="W11" s="38"/>
      <c r="X11" s="38"/>
      <c r="Y11" s="38"/>
      <c r="Z11" s="4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</row>
    <row r="12" spans="2:44" ht="20.25" customHeight="1" x14ac:dyDescent="0.25">
      <c r="B12" s="73" t="s">
        <v>30</v>
      </c>
      <c r="C12" s="40">
        <v>99064</v>
      </c>
      <c r="D12" s="41" t="s">
        <v>34</v>
      </c>
      <c r="E12" s="42"/>
      <c r="F12" s="42"/>
      <c r="G12" s="43"/>
      <c r="H12" s="74">
        <f>148*4</f>
        <v>592</v>
      </c>
      <c r="I12" s="55" t="s">
        <v>25</v>
      </c>
      <c r="J12" s="46">
        <v>0.05</v>
      </c>
      <c r="K12" s="46">
        <v>0.49</v>
      </c>
      <c r="L12" s="75">
        <f t="shared" ref="L12" si="1">J12+K12</f>
        <v>0.54</v>
      </c>
      <c r="M12" s="76">
        <f t="shared" si="0"/>
        <v>319.68</v>
      </c>
      <c r="N12" s="77">
        <v>0.23380000000000001</v>
      </c>
      <c r="O12" s="76">
        <f>ROUND((1+N12)*H12*J12,2)</f>
        <v>36.520000000000003</v>
      </c>
      <c r="P12" s="76">
        <f>ROUND((1+N12)*H12*K12,2)</f>
        <v>357.9</v>
      </c>
      <c r="Q12" s="76">
        <f>ROUND(O12+P12,2)</f>
        <v>394.42</v>
      </c>
      <c r="R12" s="50">
        <f>SUM(Q10:Q12)</f>
        <v>6473.4100000000008</v>
      </c>
      <c r="S12" s="38"/>
      <c r="T12" s="38"/>
      <c r="U12" s="38"/>
      <c r="V12" s="38"/>
      <c r="W12" s="38"/>
      <c r="X12" s="38"/>
      <c r="Y12" s="38"/>
      <c r="Z12" s="4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</row>
    <row r="13" spans="2:44" ht="20.25" customHeight="1" x14ac:dyDescent="0.25">
      <c r="B13" s="122" t="s">
        <v>36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3">
        <f>SUM(O10:O12)</f>
        <v>1559.38</v>
      </c>
      <c r="P13" s="123">
        <f>SUM(P10:P12)</f>
        <v>4914.03</v>
      </c>
      <c r="Q13" s="123">
        <f>SUM(Q10:Q12)</f>
        <v>6473.4100000000008</v>
      </c>
      <c r="R13" s="38"/>
      <c r="S13" s="38"/>
      <c r="T13" s="38"/>
      <c r="U13" s="38"/>
      <c r="V13" s="38"/>
      <c r="W13" s="38"/>
      <c r="X13" s="38"/>
      <c r="Y13" s="38"/>
      <c r="Z13" s="4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</row>
    <row r="14" spans="2:44" ht="20.25" customHeight="1" x14ac:dyDescent="0.25">
      <c r="B14" s="121">
        <v>2</v>
      </c>
      <c r="C14" s="36" t="s">
        <v>170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7"/>
      <c r="R14" s="38"/>
      <c r="S14" s="38"/>
      <c r="T14" s="38"/>
      <c r="U14" s="38"/>
      <c r="V14" s="38"/>
      <c r="W14" s="38"/>
      <c r="X14" s="38"/>
      <c r="Y14" s="38"/>
      <c r="Z14" s="4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</row>
    <row r="15" spans="2:44" ht="20.25" customHeight="1" x14ac:dyDescent="0.25">
      <c r="B15" s="73" t="s">
        <v>38</v>
      </c>
      <c r="C15" s="71">
        <v>101124</v>
      </c>
      <c r="D15" s="61" t="s">
        <v>171</v>
      </c>
      <c r="E15" s="61"/>
      <c r="F15" s="61"/>
      <c r="G15" s="61"/>
      <c r="H15" s="74">
        <f>'[2]Memorial de Cálculo'!H7</f>
        <v>482.3</v>
      </c>
      <c r="I15" s="55" t="s">
        <v>40</v>
      </c>
      <c r="J15" s="56">
        <v>9.4600000000000009</v>
      </c>
      <c r="K15" s="56">
        <v>2.68</v>
      </c>
      <c r="L15" s="75">
        <f>J15+K15</f>
        <v>12.14</v>
      </c>
      <c r="M15" s="76">
        <f t="shared" ref="M15:M18" si="2">ROUND(L15*H15,2)</f>
        <v>5855.12</v>
      </c>
      <c r="N15" s="77">
        <v>0.23380000000000001</v>
      </c>
      <c r="O15" s="76">
        <f>ROUND((1+N15)*H15*J15,2)</f>
        <v>5629.28</v>
      </c>
      <c r="P15" s="76">
        <f t="shared" ref="P15:P18" si="3">ROUND((1+N15)*H15*K15,2)</f>
        <v>1594.77</v>
      </c>
      <c r="Q15" s="76">
        <f>ROUND(O15+P15,2)</f>
        <v>7224.05</v>
      </c>
      <c r="R15" s="38"/>
      <c r="S15" s="38"/>
      <c r="T15" s="38"/>
      <c r="U15" s="38"/>
      <c r="V15" s="38"/>
      <c r="W15" s="38"/>
      <c r="X15" s="38"/>
      <c r="Y15" s="38"/>
      <c r="Z15" s="4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</row>
    <row r="16" spans="2:44" ht="36.75" customHeight="1" x14ac:dyDescent="0.25">
      <c r="B16" s="39" t="s">
        <v>41</v>
      </c>
      <c r="C16" s="54">
        <v>96385</v>
      </c>
      <c r="D16" s="41" t="s">
        <v>42</v>
      </c>
      <c r="E16" s="42"/>
      <c r="F16" s="42"/>
      <c r="G16" s="43"/>
      <c r="H16" s="74">
        <f>'[2]Memorial de Cálculo'!H8</f>
        <v>27.9</v>
      </c>
      <c r="I16" s="55" t="s">
        <v>40</v>
      </c>
      <c r="J16" s="56">
        <v>6.9</v>
      </c>
      <c r="K16" s="56">
        <v>3.16</v>
      </c>
      <c r="L16" s="75">
        <f>J16+K16</f>
        <v>10.06</v>
      </c>
      <c r="M16" s="76">
        <f t="shared" si="2"/>
        <v>280.67</v>
      </c>
      <c r="N16" s="77">
        <v>0.23380000000000001</v>
      </c>
      <c r="O16" s="76">
        <f t="shared" ref="O16:O18" si="4">ROUND((1+N16)*H16*J16,2)</f>
        <v>237.52</v>
      </c>
      <c r="P16" s="76">
        <f t="shared" si="3"/>
        <v>108.78</v>
      </c>
      <c r="Q16" s="76">
        <f>ROUND(O16+P16,2)</f>
        <v>346.3</v>
      </c>
      <c r="R16" s="38"/>
      <c r="S16" s="38"/>
      <c r="T16" s="38"/>
      <c r="U16" s="38"/>
      <c r="V16" s="38"/>
      <c r="W16" s="38"/>
      <c r="X16" s="38"/>
      <c r="Y16" s="38"/>
      <c r="Z16" s="4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</row>
    <row r="17" spans="2:44" ht="36.75" customHeight="1" x14ac:dyDescent="0.25">
      <c r="B17" s="39" t="s">
        <v>43</v>
      </c>
      <c r="C17" s="54">
        <v>95875</v>
      </c>
      <c r="D17" s="41" t="s">
        <v>172</v>
      </c>
      <c r="E17" s="42"/>
      <c r="F17" s="42"/>
      <c r="G17" s="43"/>
      <c r="H17" s="74">
        <f>'[2]Memorial de Cálculo'!H9</f>
        <v>6616.0640000000003</v>
      </c>
      <c r="I17" s="55" t="s">
        <v>45</v>
      </c>
      <c r="J17" s="56">
        <v>1.44</v>
      </c>
      <c r="K17" s="56">
        <v>0.24</v>
      </c>
      <c r="L17" s="75">
        <f>J17+K17</f>
        <v>1.68</v>
      </c>
      <c r="M17" s="76">
        <f t="shared" si="2"/>
        <v>11114.99</v>
      </c>
      <c r="N17" s="77">
        <v>0.23380000000000001</v>
      </c>
      <c r="O17" s="76">
        <f t="shared" si="4"/>
        <v>11754.58</v>
      </c>
      <c r="P17" s="76">
        <f t="shared" si="3"/>
        <v>1959.1</v>
      </c>
      <c r="Q17" s="76">
        <f>ROUND(O17+P17,2)</f>
        <v>13713.68</v>
      </c>
      <c r="R17" s="38"/>
      <c r="S17" s="38"/>
      <c r="T17" s="38"/>
      <c r="U17" s="38"/>
      <c r="V17" s="38"/>
      <c r="W17" s="38"/>
      <c r="X17" s="38"/>
      <c r="Y17" s="38"/>
      <c r="Z17" s="4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</row>
    <row r="18" spans="2:44" ht="20.25" customHeight="1" x14ac:dyDescent="0.25">
      <c r="B18" s="39" t="s">
        <v>46</v>
      </c>
      <c r="C18" s="71">
        <v>100576</v>
      </c>
      <c r="D18" s="61" t="s">
        <v>47</v>
      </c>
      <c r="E18" s="61"/>
      <c r="F18" s="61"/>
      <c r="G18" s="61"/>
      <c r="H18" s="74">
        <f>'[2]Memorial de Cálculo'!H10</f>
        <v>1507.2</v>
      </c>
      <c r="I18" s="55" t="s">
        <v>25</v>
      </c>
      <c r="J18" s="56">
        <v>1.36</v>
      </c>
      <c r="K18" s="56">
        <v>0.8</v>
      </c>
      <c r="L18" s="75">
        <f t="shared" ref="L18" si="5">J18+K18</f>
        <v>2.16</v>
      </c>
      <c r="M18" s="76">
        <f t="shared" si="2"/>
        <v>3255.55</v>
      </c>
      <c r="N18" s="77">
        <v>0.23380000000000001</v>
      </c>
      <c r="O18" s="76">
        <f t="shared" si="4"/>
        <v>2529.0300000000002</v>
      </c>
      <c r="P18" s="76">
        <f t="shared" si="3"/>
        <v>1487.67</v>
      </c>
      <c r="Q18" s="76">
        <f>ROUND(O18+P18,2)</f>
        <v>4016.7</v>
      </c>
      <c r="R18" s="50">
        <f>SUM(Q15:Q18)</f>
        <v>25300.73</v>
      </c>
      <c r="S18" s="38"/>
      <c r="T18" s="38"/>
      <c r="U18" s="38"/>
      <c r="V18" s="38"/>
      <c r="W18" s="38"/>
      <c r="X18" s="38"/>
      <c r="Y18" s="38"/>
      <c r="Z18" s="4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</row>
    <row r="19" spans="2:44" ht="20.25" customHeight="1" x14ac:dyDescent="0.25">
      <c r="B19" s="122" t="s">
        <v>48</v>
      </c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3">
        <f>SUM(O15:O18)</f>
        <v>20150.41</v>
      </c>
      <c r="P19" s="123">
        <f>SUM(P15:P18)</f>
        <v>5150.32</v>
      </c>
      <c r="Q19" s="123">
        <f>SUM(Q15:Q18)</f>
        <v>25300.73</v>
      </c>
      <c r="R19" s="38"/>
      <c r="S19" s="38"/>
      <c r="T19" s="38"/>
      <c r="U19" s="38"/>
      <c r="V19" s="38"/>
      <c r="W19" s="38"/>
      <c r="X19" s="38"/>
      <c r="Y19" s="38"/>
      <c r="Z19" s="4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</row>
    <row r="20" spans="2:44" ht="20.25" customHeight="1" x14ac:dyDescent="0.25">
      <c r="B20" s="121">
        <v>3</v>
      </c>
      <c r="C20" s="36" t="s">
        <v>49</v>
      </c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7"/>
      <c r="R20" s="38"/>
      <c r="S20" s="38"/>
      <c r="T20" s="38"/>
      <c r="U20" s="38"/>
      <c r="V20" s="38"/>
      <c r="W20" s="38"/>
      <c r="X20" s="38"/>
      <c r="Y20" s="38"/>
      <c r="Z20" s="4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</row>
    <row r="21" spans="2:44" ht="43.5" customHeight="1" x14ac:dyDescent="0.25">
      <c r="B21" s="39" t="s">
        <v>50</v>
      </c>
      <c r="C21" s="54">
        <v>90106</v>
      </c>
      <c r="D21" s="41" t="s">
        <v>173</v>
      </c>
      <c r="E21" s="42"/>
      <c r="F21" s="42"/>
      <c r="G21" s="43"/>
      <c r="H21" s="74">
        <f>'[2]Memorial de Cálculo'!H12</f>
        <v>66</v>
      </c>
      <c r="I21" s="55" t="s">
        <v>40</v>
      </c>
      <c r="J21" s="56">
        <v>4.1500000000000004</v>
      </c>
      <c r="K21" s="56">
        <v>2.46</v>
      </c>
      <c r="L21" s="75">
        <f t="shared" ref="L21:L28" si="6">J21+K21</f>
        <v>6.61</v>
      </c>
      <c r="M21" s="76">
        <f t="shared" ref="M21:M28" si="7">ROUND(L21*H21,2)</f>
        <v>436.26</v>
      </c>
      <c r="N21" s="77">
        <v>0.23380000000000001</v>
      </c>
      <c r="O21" s="76">
        <f t="shared" ref="O21:O28" si="8">ROUND((1+N21)*H21*J21,2)</f>
        <v>337.94</v>
      </c>
      <c r="P21" s="76">
        <f t="shared" ref="P21:P28" si="9">ROUND((1+N21)*H21*K21,2)</f>
        <v>200.32</v>
      </c>
      <c r="Q21" s="76">
        <f t="shared" ref="Q21:Q28" si="10">ROUND(O21+P21,2)</f>
        <v>538.26</v>
      </c>
      <c r="R21" s="38"/>
      <c r="S21" s="38"/>
      <c r="T21" s="38"/>
      <c r="U21" s="38"/>
      <c r="V21" s="38"/>
      <c r="W21" s="38"/>
      <c r="X21" s="38"/>
      <c r="Y21" s="38"/>
      <c r="Z21" s="4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</row>
    <row r="22" spans="2:44" ht="36.75" customHeight="1" x14ac:dyDescent="0.25">
      <c r="B22" s="39" t="s">
        <v>52</v>
      </c>
      <c r="C22" s="54">
        <v>95875</v>
      </c>
      <c r="D22" s="41" t="s">
        <v>174</v>
      </c>
      <c r="E22" s="42"/>
      <c r="F22" s="42"/>
      <c r="G22" s="43"/>
      <c r="H22" s="74">
        <f>'[2]Memorial de Cálculo'!H13</f>
        <v>61.927074387561966</v>
      </c>
      <c r="I22" s="55" t="s">
        <v>175</v>
      </c>
      <c r="J22" s="56">
        <v>1.44</v>
      </c>
      <c r="K22" s="56">
        <v>0.24</v>
      </c>
      <c r="L22" s="75">
        <f t="shared" si="6"/>
        <v>1.68</v>
      </c>
      <c r="M22" s="76">
        <f t="shared" si="7"/>
        <v>104.04</v>
      </c>
      <c r="N22" s="77">
        <v>0.23380000000000001</v>
      </c>
      <c r="O22" s="76">
        <f t="shared" si="8"/>
        <v>110.02</v>
      </c>
      <c r="P22" s="76">
        <f t="shared" si="9"/>
        <v>18.34</v>
      </c>
      <c r="Q22" s="76">
        <f t="shared" si="10"/>
        <v>128.36000000000001</v>
      </c>
      <c r="R22" s="38"/>
      <c r="S22" s="38"/>
      <c r="T22" s="38"/>
      <c r="U22" s="38"/>
      <c r="V22" s="38"/>
      <c r="W22" s="38"/>
      <c r="X22" s="38"/>
      <c r="Y22" s="38"/>
      <c r="Z22" s="4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</row>
    <row r="23" spans="2:44" ht="36.75" customHeight="1" x14ac:dyDescent="0.25">
      <c r="B23" s="39" t="s">
        <v>55</v>
      </c>
      <c r="C23" s="54">
        <v>101619</v>
      </c>
      <c r="D23" s="41" t="s">
        <v>53</v>
      </c>
      <c r="E23" s="42"/>
      <c r="F23" s="42"/>
      <c r="G23" s="43"/>
      <c r="H23" s="74">
        <f>'[2]Memorial de Cálculo'!H14</f>
        <v>2.2000000000000002</v>
      </c>
      <c r="I23" s="55" t="s">
        <v>40</v>
      </c>
      <c r="J23" s="56">
        <v>109.54</v>
      </c>
      <c r="K23" s="56">
        <v>100.26</v>
      </c>
      <c r="L23" s="75">
        <f t="shared" si="6"/>
        <v>209.8</v>
      </c>
      <c r="M23" s="76">
        <f t="shared" si="7"/>
        <v>461.56</v>
      </c>
      <c r="N23" s="77">
        <v>0.23380000000000001</v>
      </c>
      <c r="O23" s="76">
        <f t="shared" si="8"/>
        <v>297.33</v>
      </c>
      <c r="P23" s="76">
        <f t="shared" si="9"/>
        <v>272.14</v>
      </c>
      <c r="Q23" s="76">
        <f t="shared" si="10"/>
        <v>569.47</v>
      </c>
      <c r="R23" s="38"/>
      <c r="S23" s="38"/>
      <c r="T23" s="38"/>
      <c r="U23" s="38"/>
      <c r="V23" s="38"/>
      <c r="W23" s="38"/>
      <c r="X23" s="38"/>
      <c r="Y23" s="38"/>
      <c r="Z23" s="4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</row>
    <row r="24" spans="2:44" ht="36.75" customHeight="1" x14ac:dyDescent="0.25">
      <c r="B24" s="39" t="s">
        <v>57</v>
      </c>
      <c r="C24" s="54">
        <v>7781</v>
      </c>
      <c r="D24" s="41" t="s">
        <v>176</v>
      </c>
      <c r="E24" s="42"/>
      <c r="F24" s="42"/>
      <c r="G24" s="43"/>
      <c r="H24" s="74">
        <f>'[2]Memorial de Cálculo'!H15</f>
        <v>35</v>
      </c>
      <c r="I24" s="55" t="s">
        <v>35</v>
      </c>
      <c r="J24" s="56">
        <v>53.15</v>
      </c>
      <c r="K24" s="56">
        <v>0</v>
      </c>
      <c r="L24" s="75">
        <f t="shared" si="6"/>
        <v>53.15</v>
      </c>
      <c r="M24" s="76">
        <f t="shared" si="7"/>
        <v>1860.25</v>
      </c>
      <c r="N24" s="77">
        <v>0.23380000000000001</v>
      </c>
      <c r="O24" s="76">
        <f t="shared" si="8"/>
        <v>2295.1799999999998</v>
      </c>
      <c r="P24" s="76">
        <f t="shared" si="9"/>
        <v>0</v>
      </c>
      <c r="Q24" s="76">
        <f t="shared" si="10"/>
        <v>2295.1799999999998</v>
      </c>
      <c r="R24" s="38"/>
      <c r="S24" s="38"/>
      <c r="T24" s="38"/>
      <c r="U24" s="38"/>
      <c r="V24" s="38"/>
      <c r="W24" s="38"/>
      <c r="X24" s="38"/>
      <c r="Y24" s="38"/>
      <c r="Z24" s="4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</row>
    <row r="25" spans="2:44" ht="36.75" customHeight="1" x14ac:dyDescent="0.25">
      <c r="B25" s="39" t="s">
        <v>59</v>
      </c>
      <c r="C25" s="54">
        <v>7745</v>
      </c>
      <c r="D25" s="41" t="s">
        <v>177</v>
      </c>
      <c r="E25" s="42"/>
      <c r="F25" s="42"/>
      <c r="G25" s="43"/>
      <c r="H25" s="74">
        <f>'[2]Memorial de Cálculo'!H16</f>
        <v>9</v>
      </c>
      <c r="I25" s="55" t="s">
        <v>35</v>
      </c>
      <c r="J25" s="56">
        <v>96.64</v>
      </c>
      <c r="K25" s="56">
        <v>0</v>
      </c>
      <c r="L25" s="75">
        <f t="shared" si="6"/>
        <v>96.64</v>
      </c>
      <c r="M25" s="76">
        <f t="shared" si="7"/>
        <v>869.76</v>
      </c>
      <c r="N25" s="77">
        <v>0.23380000000000001</v>
      </c>
      <c r="O25" s="76">
        <f t="shared" si="8"/>
        <v>1073.1099999999999</v>
      </c>
      <c r="P25" s="76">
        <f t="shared" si="9"/>
        <v>0</v>
      </c>
      <c r="Q25" s="76">
        <f t="shared" si="10"/>
        <v>1073.1099999999999</v>
      </c>
      <c r="R25" s="38"/>
      <c r="S25" s="38"/>
      <c r="T25" s="38"/>
      <c r="U25" s="38"/>
      <c r="V25" s="38"/>
      <c r="W25" s="38"/>
      <c r="X25" s="38"/>
      <c r="Y25" s="38"/>
      <c r="Z25" s="4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</row>
    <row r="26" spans="2:44" ht="36.75" customHeight="1" x14ac:dyDescent="0.25">
      <c r="B26" s="39" t="s">
        <v>61</v>
      </c>
      <c r="C26" s="54">
        <v>92809</v>
      </c>
      <c r="D26" s="41" t="s">
        <v>178</v>
      </c>
      <c r="E26" s="42"/>
      <c r="F26" s="42"/>
      <c r="G26" s="43"/>
      <c r="H26" s="74">
        <f>'[2]Memorial de Cálculo'!H17</f>
        <v>44</v>
      </c>
      <c r="I26" s="55" t="s">
        <v>35</v>
      </c>
      <c r="J26" s="56">
        <v>26.96</v>
      </c>
      <c r="K26" s="56">
        <v>23.72</v>
      </c>
      <c r="L26" s="75">
        <f t="shared" si="6"/>
        <v>50.68</v>
      </c>
      <c r="M26" s="76">
        <f t="shared" si="7"/>
        <v>2229.92</v>
      </c>
      <c r="N26" s="77">
        <v>0.23380000000000001</v>
      </c>
      <c r="O26" s="76">
        <f t="shared" si="8"/>
        <v>1463.58</v>
      </c>
      <c r="P26" s="76">
        <f t="shared" si="9"/>
        <v>1287.69</v>
      </c>
      <c r="Q26" s="76">
        <f t="shared" si="10"/>
        <v>2751.27</v>
      </c>
      <c r="R26" s="38"/>
      <c r="S26" s="38"/>
      <c r="T26" s="38"/>
      <c r="U26" s="38"/>
      <c r="V26" s="38"/>
      <c r="W26" s="38"/>
      <c r="X26" s="38"/>
      <c r="Y26" s="38"/>
      <c r="Z26" s="4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</row>
    <row r="27" spans="2:44" ht="36.75" customHeight="1" x14ac:dyDescent="0.25">
      <c r="B27" s="39" t="s">
        <v>64</v>
      </c>
      <c r="C27" s="54">
        <v>93379</v>
      </c>
      <c r="D27" s="41" t="s">
        <v>62</v>
      </c>
      <c r="E27" s="42"/>
      <c r="F27" s="42"/>
      <c r="G27" s="43"/>
      <c r="H27" s="74">
        <f>'[2]Memorial de Cálculo'!H18</f>
        <v>60.470796929681967</v>
      </c>
      <c r="I27" s="55" t="s">
        <v>40</v>
      </c>
      <c r="J27" s="56">
        <v>8.51</v>
      </c>
      <c r="K27" s="56">
        <v>9.23</v>
      </c>
      <c r="L27" s="75">
        <f t="shared" si="6"/>
        <v>17.740000000000002</v>
      </c>
      <c r="M27" s="76">
        <f t="shared" si="7"/>
        <v>1072.75</v>
      </c>
      <c r="N27" s="77">
        <v>0.23380000000000001</v>
      </c>
      <c r="O27" s="76">
        <f t="shared" si="8"/>
        <v>634.91999999999996</v>
      </c>
      <c r="P27" s="76">
        <f t="shared" si="9"/>
        <v>688.64</v>
      </c>
      <c r="Q27" s="76">
        <f t="shared" si="10"/>
        <v>1323.56</v>
      </c>
      <c r="R27" s="38"/>
      <c r="S27" s="38"/>
      <c r="T27" s="38"/>
      <c r="U27" s="38"/>
      <c r="V27" s="38"/>
      <c r="W27" s="38"/>
      <c r="X27" s="38"/>
      <c r="Y27" s="38"/>
      <c r="Z27" s="4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</row>
    <row r="28" spans="2:44" ht="36.75" customHeight="1" x14ac:dyDescent="0.25">
      <c r="B28" s="39" t="s">
        <v>67</v>
      </c>
      <c r="C28" s="54">
        <v>97956</v>
      </c>
      <c r="D28" s="41" t="s">
        <v>179</v>
      </c>
      <c r="E28" s="42"/>
      <c r="F28" s="42"/>
      <c r="G28" s="43"/>
      <c r="H28" s="74">
        <f>'[2]Memorial de Cálculo'!H19</f>
        <v>2</v>
      </c>
      <c r="I28" s="55" t="s">
        <v>11</v>
      </c>
      <c r="J28" s="56">
        <v>901.28</v>
      </c>
      <c r="K28" s="56">
        <v>416.09</v>
      </c>
      <c r="L28" s="75">
        <f t="shared" si="6"/>
        <v>1317.37</v>
      </c>
      <c r="M28" s="76">
        <f t="shared" si="7"/>
        <v>2634.74</v>
      </c>
      <c r="N28" s="77">
        <v>0.23380000000000001</v>
      </c>
      <c r="O28" s="76">
        <f t="shared" si="8"/>
        <v>2224</v>
      </c>
      <c r="P28" s="76">
        <f t="shared" si="9"/>
        <v>1026.74</v>
      </c>
      <c r="Q28" s="76">
        <f t="shared" si="10"/>
        <v>3250.74</v>
      </c>
      <c r="R28" s="50">
        <f>SUM(Q21:Q28)</f>
        <v>11929.949999999999</v>
      </c>
      <c r="S28" s="38"/>
      <c r="T28" s="38"/>
      <c r="U28" s="38"/>
      <c r="V28" s="38"/>
      <c r="W28" s="38"/>
      <c r="X28" s="38"/>
      <c r="Y28" s="38"/>
      <c r="Z28" s="4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</row>
    <row r="29" spans="2:44" ht="20.25" customHeight="1" x14ac:dyDescent="0.25">
      <c r="B29" s="122" t="s">
        <v>69</v>
      </c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3">
        <f>SUM(O21:O28)</f>
        <v>8436.08</v>
      </c>
      <c r="P29" s="123">
        <f>SUM(P21:P28)</f>
        <v>3493.87</v>
      </c>
      <c r="Q29" s="123">
        <f>SUM(Q21:Q28)</f>
        <v>11929.949999999999</v>
      </c>
      <c r="R29" s="38"/>
      <c r="S29" s="38"/>
      <c r="T29" s="38"/>
      <c r="U29" s="38"/>
      <c r="V29" s="38"/>
      <c r="W29" s="38"/>
      <c r="X29" s="38"/>
      <c r="Y29" s="38"/>
      <c r="Z29" s="4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</row>
    <row r="30" spans="2:44" ht="20.25" customHeight="1" x14ac:dyDescent="0.25">
      <c r="B30" s="121">
        <v>4</v>
      </c>
      <c r="C30" s="36" t="s">
        <v>99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7"/>
      <c r="R30" s="38"/>
      <c r="S30" s="38"/>
      <c r="T30" s="38"/>
      <c r="U30" s="38"/>
      <c r="V30" s="38"/>
      <c r="W30" s="38"/>
      <c r="X30" s="38"/>
      <c r="Y30" s="38"/>
      <c r="Z30" s="4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</row>
    <row r="31" spans="2:44" ht="30.75" customHeight="1" x14ac:dyDescent="0.25">
      <c r="B31" s="73" t="s">
        <v>71</v>
      </c>
      <c r="C31" s="71">
        <v>96396</v>
      </c>
      <c r="D31" s="41" t="s">
        <v>180</v>
      </c>
      <c r="E31" s="42"/>
      <c r="F31" s="42"/>
      <c r="G31" s="43"/>
      <c r="H31" s="74">
        <f>'[2]Memorial de Cálculo'!H21</f>
        <v>177.881</v>
      </c>
      <c r="I31" s="55" t="s">
        <v>40</v>
      </c>
      <c r="J31" s="56">
        <v>106.76</v>
      </c>
      <c r="K31" s="56">
        <v>4.53</v>
      </c>
      <c r="L31" s="75">
        <f t="shared" ref="L31:L44" si="11">J31+K31</f>
        <v>111.29</v>
      </c>
      <c r="M31" s="76">
        <f t="shared" ref="M31:M44" si="12">ROUND(L31*H31,2)</f>
        <v>19796.38</v>
      </c>
      <c r="N31" s="77">
        <v>0.23380000000000001</v>
      </c>
      <c r="O31" s="76">
        <f t="shared" ref="O31:O44" si="13">ROUND((1+N31)*H31*J31,2)</f>
        <v>23430.57</v>
      </c>
      <c r="P31" s="76">
        <f t="shared" ref="P31:P44" si="14">ROUND((1+N31)*H31*K31,2)</f>
        <v>994.2</v>
      </c>
      <c r="Q31" s="76">
        <f t="shared" ref="Q31:Q37" si="15">ROUND(O31+P31,2)</f>
        <v>24424.77</v>
      </c>
      <c r="R31" s="38"/>
      <c r="S31" s="38"/>
      <c r="T31" s="38"/>
      <c r="U31" s="38"/>
      <c r="V31" s="38"/>
      <c r="W31" s="38"/>
      <c r="X31" s="38"/>
      <c r="Y31" s="38"/>
      <c r="Z31" s="4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</row>
    <row r="32" spans="2:44" ht="30.75" customHeight="1" x14ac:dyDescent="0.25">
      <c r="B32" s="73" t="s">
        <v>84</v>
      </c>
      <c r="C32" s="71">
        <v>95875</v>
      </c>
      <c r="D32" s="41" t="s">
        <v>181</v>
      </c>
      <c r="E32" s="42"/>
      <c r="F32" s="42"/>
      <c r="G32" s="43"/>
      <c r="H32" s="74">
        <f>'[2]Memorial de Cálculo'!H22</f>
        <v>1956.691</v>
      </c>
      <c r="I32" s="55" t="s">
        <v>175</v>
      </c>
      <c r="J32" s="56">
        <v>1.44</v>
      </c>
      <c r="K32" s="56">
        <v>0.24</v>
      </c>
      <c r="L32" s="75">
        <f t="shared" si="11"/>
        <v>1.68</v>
      </c>
      <c r="M32" s="76">
        <f t="shared" si="12"/>
        <v>3287.24</v>
      </c>
      <c r="N32" s="77">
        <v>0.23380000000000001</v>
      </c>
      <c r="O32" s="76">
        <f t="shared" si="13"/>
        <v>3476.4</v>
      </c>
      <c r="P32" s="76">
        <f t="shared" si="14"/>
        <v>579.4</v>
      </c>
      <c r="Q32" s="76">
        <f t="shared" si="15"/>
        <v>4055.8</v>
      </c>
      <c r="R32" s="38"/>
      <c r="S32" s="38"/>
      <c r="T32" s="38"/>
      <c r="U32" s="38"/>
      <c r="V32" s="38"/>
      <c r="W32" s="38"/>
      <c r="X32" s="38"/>
      <c r="Y32" s="38"/>
      <c r="Z32" s="4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</row>
    <row r="33" spans="2:44" ht="45.75" customHeight="1" x14ac:dyDescent="0.25">
      <c r="B33" s="73" t="s">
        <v>93</v>
      </c>
      <c r="C33" s="71">
        <v>94273</v>
      </c>
      <c r="D33" s="41" t="s">
        <v>127</v>
      </c>
      <c r="E33" s="42"/>
      <c r="F33" s="42"/>
      <c r="G33" s="43"/>
      <c r="H33" s="74">
        <f>'[2]Memorial de Cálculo'!H23</f>
        <v>332</v>
      </c>
      <c r="I33" s="55" t="s">
        <v>35</v>
      </c>
      <c r="J33" s="56">
        <v>37.43</v>
      </c>
      <c r="K33" s="56">
        <v>12.83</v>
      </c>
      <c r="L33" s="75">
        <f t="shared" si="11"/>
        <v>50.26</v>
      </c>
      <c r="M33" s="76">
        <f t="shared" si="12"/>
        <v>16686.32</v>
      </c>
      <c r="N33" s="77">
        <v>0.23380000000000001</v>
      </c>
      <c r="O33" s="76">
        <f t="shared" si="13"/>
        <v>15332.14</v>
      </c>
      <c r="P33" s="76">
        <f t="shared" si="14"/>
        <v>5255.45</v>
      </c>
      <c r="Q33" s="76">
        <f t="shared" si="15"/>
        <v>20587.59</v>
      </c>
      <c r="R33" s="38"/>
      <c r="S33" s="38"/>
      <c r="T33" s="38"/>
      <c r="U33" s="38"/>
      <c r="V33" s="38"/>
      <c r="W33" s="38"/>
      <c r="X33" s="38"/>
      <c r="Y33" s="38"/>
      <c r="Z33" s="4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</row>
    <row r="34" spans="2:44" ht="20.25" customHeight="1" x14ac:dyDescent="0.25">
      <c r="B34" s="73" t="s">
        <v>182</v>
      </c>
      <c r="C34" s="71">
        <v>102498</v>
      </c>
      <c r="D34" s="41" t="s">
        <v>129</v>
      </c>
      <c r="E34" s="42"/>
      <c r="F34" s="42"/>
      <c r="G34" s="43"/>
      <c r="H34" s="74">
        <f>'[2]Memorial de Cálculo'!H24</f>
        <v>332</v>
      </c>
      <c r="I34" s="55" t="s">
        <v>35</v>
      </c>
      <c r="J34" s="56">
        <v>0.37</v>
      </c>
      <c r="K34" s="56">
        <v>0.93</v>
      </c>
      <c r="L34" s="75">
        <f t="shared" si="11"/>
        <v>1.3</v>
      </c>
      <c r="M34" s="76">
        <f t="shared" si="12"/>
        <v>431.6</v>
      </c>
      <c r="N34" s="77">
        <v>0.23380000000000001</v>
      </c>
      <c r="O34" s="76">
        <f t="shared" si="13"/>
        <v>151.56</v>
      </c>
      <c r="P34" s="76">
        <f t="shared" si="14"/>
        <v>380.95</v>
      </c>
      <c r="Q34" s="76">
        <f t="shared" si="15"/>
        <v>532.51</v>
      </c>
      <c r="R34" s="38"/>
      <c r="S34" s="38"/>
      <c r="T34" s="38"/>
      <c r="U34" s="38"/>
      <c r="V34" s="38"/>
      <c r="W34" s="38"/>
      <c r="X34" s="38"/>
      <c r="Y34" s="38"/>
      <c r="Z34" s="4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</row>
    <row r="35" spans="2:44" ht="44.25" customHeight="1" x14ac:dyDescent="0.25">
      <c r="B35" s="73" t="s">
        <v>183</v>
      </c>
      <c r="C35" s="71">
        <v>92405</v>
      </c>
      <c r="D35" s="41" t="s">
        <v>184</v>
      </c>
      <c r="E35" s="42"/>
      <c r="F35" s="42"/>
      <c r="G35" s="43"/>
      <c r="H35" s="74">
        <f>'[2]Memorial de Cálculo'!H25</f>
        <v>1413</v>
      </c>
      <c r="I35" s="55" t="s">
        <v>25</v>
      </c>
      <c r="J35" s="56">
        <v>64.48</v>
      </c>
      <c r="K35" s="56">
        <v>8.99</v>
      </c>
      <c r="L35" s="75">
        <f t="shared" si="11"/>
        <v>73.47</v>
      </c>
      <c r="M35" s="76">
        <f t="shared" si="12"/>
        <v>103813.11</v>
      </c>
      <c r="N35" s="77">
        <v>0.23380000000000001</v>
      </c>
      <c r="O35" s="76">
        <f t="shared" si="13"/>
        <v>112411.81</v>
      </c>
      <c r="P35" s="76">
        <f t="shared" si="14"/>
        <v>15672.8</v>
      </c>
      <c r="Q35" s="76">
        <f t="shared" si="15"/>
        <v>128084.61</v>
      </c>
      <c r="R35" s="38"/>
      <c r="S35" s="38"/>
      <c r="T35" s="38"/>
      <c r="U35" s="38"/>
      <c r="V35" s="38"/>
      <c r="W35" s="38"/>
      <c r="X35" s="38"/>
      <c r="Y35" s="38"/>
      <c r="Z35" s="4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</row>
    <row r="36" spans="2:44" ht="37.5" customHeight="1" x14ac:dyDescent="0.25">
      <c r="B36" s="73" t="s">
        <v>185</v>
      </c>
      <c r="C36" s="71">
        <v>94991</v>
      </c>
      <c r="D36" s="41" t="s">
        <v>186</v>
      </c>
      <c r="E36" s="42"/>
      <c r="F36" s="42"/>
      <c r="G36" s="43"/>
      <c r="H36" s="74">
        <f>'[2]Memorial de Cálculo'!H26</f>
        <v>45.18</v>
      </c>
      <c r="I36" s="55" t="s">
        <v>40</v>
      </c>
      <c r="J36" s="56">
        <v>570.12</v>
      </c>
      <c r="K36" s="56">
        <v>80.05</v>
      </c>
      <c r="L36" s="75">
        <f t="shared" si="11"/>
        <v>650.16999999999996</v>
      </c>
      <c r="M36" s="76">
        <f t="shared" si="12"/>
        <v>29374.68</v>
      </c>
      <c r="N36" s="77">
        <v>0.23380000000000001</v>
      </c>
      <c r="O36" s="76">
        <f t="shared" si="13"/>
        <v>31780.25</v>
      </c>
      <c r="P36" s="76">
        <f t="shared" si="14"/>
        <v>4462.2299999999996</v>
      </c>
      <c r="Q36" s="76">
        <f t="shared" si="15"/>
        <v>36242.480000000003</v>
      </c>
      <c r="R36" s="38"/>
      <c r="S36" s="38"/>
      <c r="T36" s="124"/>
      <c r="U36" s="38"/>
      <c r="V36" s="38"/>
      <c r="W36" s="38"/>
      <c r="X36" s="38"/>
      <c r="Y36" s="38"/>
      <c r="Z36" s="4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</row>
    <row r="37" spans="2:44" ht="33" customHeight="1" x14ac:dyDescent="0.25">
      <c r="B37" s="73" t="s">
        <v>187</v>
      </c>
      <c r="C37" s="40">
        <v>101621</v>
      </c>
      <c r="D37" s="61" t="s">
        <v>188</v>
      </c>
      <c r="E37" s="61"/>
      <c r="F37" s="61"/>
      <c r="G37" s="61"/>
      <c r="H37" s="74">
        <f>'[2]Memorial de Cálculo'!H27</f>
        <v>46.550000000000004</v>
      </c>
      <c r="I37" s="55" t="s">
        <v>40</v>
      </c>
      <c r="J37" s="56">
        <v>104.26</v>
      </c>
      <c r="K37" s="56">
        <v>83.6</v>
      </c>
      <c r="L37" s="75">
        <f t="shared" si="11"/>
        <v>187.86</v>
      </c>
      <c r="M37" s="76">
        <f t="shared" si="12"/>
        <v>8744.8799999999992</v>
      </c>
      <c r="N37" s="77">
        <v>0.23380000000000001</v>
      </c>
      <c r="O37" s="76">
        <f t="shared" si="13"/>
        <v>5988.01</v>
      </c>
      <c r="P37" s="76">
        <f t="shared" si="14"/>
        <v>4801.43</v>
      </c>
      <c r="Q37" s="76">
        <f t="shared" si="15"/>
        <v>10789.44</v>
      </c>
      <c r="R37" s="50">
        <f>SUM(Q31:Q37)</f>
        <v>224717.2</v>
      </c>
      <c r="S37" s="38"/>
      <c r="T37" s="38"/>
      <c r="U37" s="38"/>
      <c r="V37" s="38"/>
      <c r="W37" s="38"/>
      <c r="X37" s="38"/>
      <c r="Y37" s="38"/>
      <c r="Z37" s="4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</row>
    <row r="38" spans="2:44" ht="20.25" customHeight="1" x14ac:dyDescent="0.25">
      <c r="B38" s="122" t="s">
        <v>189</v>
      </c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3">
        <f>SUM(O31:O37)</f>
        <v>192570.74</v>
      </c>
      <c r="P38" s="123">
        <f>SUM(P31:P37)</f>
        <v>32146.46</v>
      </c>
      <c r="Q38" s="123">
        <f>SUM(Q31:Q37)</f>
        <v>224717.2</v>
      </c>
      <c r="R38" s="38"/>
      <c r="S38" s="38"/>
      <c r="T38" s="38"/>
      <c r="U38" s="38"/>
      <c r="V38" s="38"/>
      <c r="W38" s="38"/>
      <c r="X38" s="38"/>
      <c r="Y38" s="38"/>
      <c r="Z38" s="4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</row>
    <row r="39" spans="2:44" ht="20.25" customHeight="1" x14ac:dyDescent="0.25">
      <c r="B39" s="121">
        <v>5</v>
      </c>
      <c r="C39" s="36" t="s">
        <v>138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7"/>
      <c r="R39" s="38"/>
      <c r="S39" s="38"/>
      <c r="T39" s="38"/>
      <c r="U39" s="38"/>
      <c r="V39" s="38"/>
      <c r="W39" s="38"/>
      <c r="X39" s="38"/>
      <c r="Y39" s="38"/>
      <c r="Z39" s="4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</row>
    <row r="40" spans="2:44" ht="20.25" customHeight="1" x14ac:dyDescent="0.25">
      <c r="B40" s="73" t="s">
        <v>100</v>
      </c>
      <c r="C40" s="71">
        <v>99811</v>
      </c>
      <c r="D40" s="41" t="s">
        <v>190</v>
      </c>
      <c r="E40" s="42"/>
      <c r="F40" s="42"/>
      <c r="G40" s="43"/>
      <c r="H40" s="74">
        <f>'[2]Memorial de Cálculo'!H29</f>
        <v>42.8</v>
      </c>
      <c r="I40" s="55" t="s">
        <v>25</v>
      </c>
      <c r="J40" s="56">
        <v>0.75</v>
      </c>
      <c r="K40" s="56">
        <v>2.35</v>
      </c>
      <c r="L40" s="75">
        <f t="shared" si="11"/>
        <v>3.1</v>
      </c>
      <c r="M40" s="76">
        <f t="shared" si="12"/>
        <v>132.68</v>
      </c>
      <c r="N40" s="77">
        <v>0.23380000000000001</v>
      </c>
      <c r="O40" s="76">
        <f t="shared" si="13"/>
        <v>39.6</v>
      </c>
      <c r="P40" s="76">
        <f t="shared" si="14"/>
        <v>124.1</v>
      </c>
      <c r="Q40" s="76">
        <f>ROUND(O40+P40,2)</f>
        <v>163.69999999999999</v>
      </c>
      <c r="R40" s="38"/>
      <c r="S40" s="38"/>
      <c r="T40" s="38"/>
      <c r="U40" s="38"/>
      <c r="V40" s="38"/>
      <c r="W40" s="38"/>
      <c r="X40" s="38"/>
      <c r="Y40" s="38"/>
      <c r="Z40" s="4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</row>
    <row r="41" spans="2:44" ht="35.25" customHeight="1" x14ac:dyDescent="0.25">
      <c r="B41" s="73" t="s">
        <v>102</v>
      </c>
      <c r="C41" s="71">
        <v>102512</v>
      </c>
      <c r="D41" s="41" t="s">
        <v>191</v>
      </c>
      <c r="E41" s="42"/>
      <c r="F41" s="42"/>
      <c r="G41" s="43"/>
      <c r="H41" s="74">
        <f>'[2]Memorial de Cálculo'!H30</f>
        <v>148</v>
      </c>
      <c r="I41" s="55" t="s">
        <v>35</v>
      </c>
      <c r="J41" s="56">
        <v>2.29</v>
      </c>
      <c r="K41" s="56">
        <v>1.62</v>
      </c>
      <c r="L41" s="75">
        <f t="shared" si="11"/>
        <v>3.91</v>
      </c>
      <c r="M41" s="76">
        <f t="shared" si="12"/>
        <v>578.67999999999995</v>
      </c>
      <c r="N41" s="77">
        <v>0.23380000000000001</v>
      </c>
      <c r="O41" s="76">
        <f t="shared" si="13"/>
        <v>418.16</v>
      </c>
      <c r="P41" s="76">
        <f t="shared" si="14"/>
        <v>295.82</v>
      </c>
      <c r="Q41" s="76">
        <f>ROUND(O41+P41,2)</f>
        <v>713.98</v>
      </c>
      <c r="R41" s="38"/>
      <c r="S41" s="38"/>
      <c r="T41" s="38"/>
      <c r="U41" s="38"/>
      <c r="V41" s="38"/>
      <c r="W41" s="38"/>
      <c r="X41" s="38"/>
      <c r="Y41" s="38"/>
      <c r="Z41" s="4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</row>
    <row r="42" spans="2:44" ht="30.75" customHeight="1" x14ac:dyDescent="0.25">
      <c r="B42" s="73" t="s">
        <v>104</v>
      </c>
      <c r="C42" s="71">
        <v>102509</v>
      </c>
      <c r="D42" s="41" t="s">
        <v>192</v>
      </c>
      <c r="E42" s="42"/>
      <c r="F42" s="42"/>
      <c r="G42" s="43"/>
      <c r="H42" s="74">
        <f>'[2]Memorial de Cálculo'!H31</f>
        <v>24.2</v>
      </c>
      <c r="I42" s="55" t="s">
        <v>25</v>
      </c>
      <c r="J42" s="56">
        <v>12.17</v>
      </c>
      <c r="K42" s="56">
        <v>8.6</v>
      </c>
      <c r="L42" s="75">
        <f t="shared" si="11"/>
        <v>20.77</v>
      </c>
      <c r="M42" s="76">
        <f t="shared" si="12"/>
        <v>502.63</v>
      </c>
      <c r="N42" s="77">
        <v>0.23380000000000001</v>
      </c>
      <c r="O42" s="76">
        <f t="shared" si="13"/>
        <v>363.37</v>
      </c>
      <c r="P42" s="76">
        <f t="shared" si="14"/>
        <v>256.77999999999997</v>
      </c>
      <c r="Q42" s="76">
        <f>ROUND(O42+P42,2)</f>
        <v>620.15</v>
      </c>
      <c r="R42" s="38"/>
      <c r="S42" s="38"/>
      <c r="T42" s="38"/>
      <c r="U42" s="38"/>
      <c r="V42" s="38"/>
      <c r="W42" s="38"/>
      <c r="X42" s="38"/>
      <c r="Y42" s="38"/>
      <c r="Z42" s="4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</row>
    <row r="43" spans="2:44" ht="27" customHeight="1" x14ac:dyDescent="0.25">
      <c r="B43" s="73" t="s">
        <v>106</v>
      </c>
      <c r="C43" s="71" t="s">
        <v>149</v>
      </c>
      <c r="D43" s="61" t="s">
        <v>193</v>
      </c>
      <c r="E43" s="61"/>
      <c r="F43" s="61"/>
      <c r="G43" s="61"/>
      <c r="H43" s="74">
        <f>'[2]Memorial de Cálculo'!H32</f>
        <v>2</v>
      </c>
      <c r="I43" s="55" t="s">
        <v>11</v>
      </c>
      <c r="J43" s="56">
        <f>'[1]Composições Próprias'!I116</f>
        <v>605.83732800000007</v>
      </c>
      <c r="K43" s="56">
        <f>'[1]Composições Próprias'!J116</f>
        <v>157.55500000000001</v>
      </c>
      <c r="L43" s="75">
        <f t="shared" si="11"/>
        <v>763.39232800000013</v>
      </c>
      <c r="M43" s="76">
        <f t="shared" si="12"/>
        <v>1526.78</v>
      </c>
      <c r="N43" s="77">
        <v>0.23380000000000001</v>
      </c>
      <c r="O43" s="76">
        <f t="shared" si="13"/>
        <v>1494.96</v>
      </c>
      <c r="P43" s="76">
        <f t="shared" si="14"/>
        <v>388.78</v>
      </c>
      <c r="Q43" s="76">
        <f>ROUND(O43+P43,2)</f>
        <v>1883.74</v>
      </c>
      <c r="R43" s="38"/>
      <c r="S43" s="38"/>
      <c r="T43" s="38"/>
      <c r="U43" s="38"/>
      <c r="V43" s="38"/>
      <c r="W43" s="38"/>
      <c r="X43" s="38"/>
      <c r="Y43" s="38"/>
      <c r="Z43" s="4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</row>
    <row r="44" spans="2:44" ht="30.75" customHeight="1" x14ac:dyDescent="0.25">
      <c r="B44" s="73" t="s">
        <v>108</v>
      </c>
      <c r="C44" s="71" t="s">
        <v>149</v>
      </c>
      <c r="D44" s="61" t="s">
        <v>194</v>
      </c>
      <c r="E44" s="61"/>
      <c r="F44" s="61"/>
      <c r="G44" s="61"/>
      <c r="H44" s="74">
        <f>'[2]Memorial de Cálculo'!H33</f>
        <v>1</v>
      </c>
      <c r="I44" s="55" t="s">
        <v>11</v>
      </c>
      <c r="J44" s="56">
        <f>J43</f>
        <v>605.83732800000007</v>
      </c>
      <c r="K44" s="56">
        <f>K43</f>
        <v>157.55500000000001</v>
      </c>
      <c r="L44" s="75">
        <f t="shared" si="11"/>
        <v>763.39232800000013</v>
      </c>
      <c r="M44" s="76">
        <f t="shared" si="12"/>
        <v>763.39</v>
      </c>
      <c r="N44" s="77">
        <v>0.23380000000000001</v>
      </c>
      <c r="O44" s="76">
        <f t="shared" si="13"/>
        <v>747.48</v>
      </c>
      <c r="P44" s="76">
        <f t="shared" si="14"/>
        <v>194.39</v>
      </c>
      <c r="Q44" s="76">
        <f>ROUND(O44+P44,2)</f>
        <v>941.87</v>
      </c>
      <c r="R44" s="50">
        <f>SUM(Q40:Q44)</f>
        <v>4323.4399999999996</v>
      </c>
      <c r="S44" s="38"/>
      <c r="T44" s="38"/>
      <c r="U44" s="38"/>
      <c r="V44" s="38"/>
      <c r="W44" s="38"/>
      <c r="X44" s="38"/>
      <c r="Y44" s="38"/>
      <c r="Z44" s="4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2:44" ht="21" customHeight="1" x14ac:dyDescent="0.25">
      <c r="B45" s="122" t="s">
        <v>121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3">
        <f>SUM(O40:O44)</f>
        <v>3063.57</v>
      </c>
      <c r="P45" s="123">
        <f>SUM(P40:P44)</f>
        <v>1259.8699999999999</v>
      </c>
      <c r="Q45" s="123">
        <f>SUM(Q40:Q44)</f>
        <v>4323.4399999999996</v>
      </c>
      <c r="R45" s="38"/>
      <c r="S45" s="38"/>
      <c r="T45" s="38"/>
      <c r="U45" s="38"/>
      <c r="V45" s="38"/>
      <c r="W45" s="38"/>
      <c r="X45" s="38"/>
      <c r="Y45" s="38"/>
      <c r="Z45" s="4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</row>
    <row r="46" spans="2:44" ht="20.25" customHeight="1" x14ac:dyDescent="0.25">
      <c r="B46" s="121">
        <v>6</v>
      </c>
      <c r="C46" s="36" t="s">
        <v>195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8"/>
      <c r="S46" s="38"/>
      <c r="T46" s="38"/>
      <c r="U46" s="38"/>
      <c r="V46" s="38"/>
      <c r="W46" s="38"/>
      <c r="X46" s="38"/>
      <c r="Y46" s="38"/>
      <c r="Z46" s="4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</row>
    <row r="47" spans="2:44" ht="20.25" customHeight="1" x14ac:dyDescent="0.25">
      <c r="B47" s="73" t="s">
        <v>115</v>
      </c>
      <c r="C47" s="71">
        <v>101094</v>
      </c>
      <c r="D47" s="61" t="s">
        <v>116</v>
      </c>
      <c r="E47" s="61"/>
      <c r="F47" s="61"/>
      <c r="G47" s="61"/>
      <c r="H47" s="74">
        <v>3</v>
      </c>
      <c r="I47" s="55" t="s">
        <v>35</v>
      </c>
      <c r="J47" s="56">
        <v>124.65</v>
      </c>
      <c r="K47" s="56">
        <v>10.87</v>
      </c>
      <c r="L47" s="75">
        <f t="shared" ref="L47" si="16">J47+K47</f>
        <v>135.52000000000001</v>
      </c>
      <c r="M47" s="76">
        <f t="shared" ref="M47" si="17">ROUND(L47*H47,2)</f>
        <v>406.56</v>
      </c>
      <c r="N47" s="77">
        <v>0.23380000000000001</v>
      </c>
      <c r="O47" s="76">
        <f t="shared" ref="O47" si="18">ROUND((1+N47)*H47*J47,2)</f>
        <v>461.38</v>
      </c>
      <c r="P47" s="76">
        <f t="shared" ref="P47" si="19">ROUND((1+N47)*H47*K47,2)</f>
        <v>40.229999999999997</v>
      </c>
      <c r="Q47" s="76">
        <f>ROUND(O47+P47,2)</f>
        <v>501.61</v>
      </c>
      <c r="R47" s="50">
        <f>SUM(Q47)</f>
        <v>501.61</v>
      </c>
      <c r="S47" s="38"/>
      <c r="T47" s="38"/>
      <c r="U47" s="38"/>
      <c r="V47" s="38"/>
      <c r="W47" s="38"/>
      <c r="X47" s="38"/>
      <c r="Y47" s="38"/>
      <c r="Z47" s="4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</row>
    <row r="48" spans="2:44" ht="20.25" customHeight="1" x14ac:dyDescent="0.25">
      <c r="B48" s="122" t="s">
        <v>137</v>
      </c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3">
        <f>SUM(O47)</f>
        <v>461.38</v>
      </c>
      <c r="P48" s="123">
        <f>SUM(P47)</f>
        <v>40.229999999999997</v>
      </c>
      <c r="Q48" s="123">
        <f>SUM(Q47)</f>
        <v>501.61</v>
      </c>
      <c r="R48" s="38"/>
      <c r="S48" s="38"/>
      <c r="T48" s="38"/>
      <c r="U48" s="38"/>
      <c r="V48" s="38"/>
      <c r="W48" s="38"/>
      <c r="X48" s="38"/>
      <c r="Y48" s="38"/>
      <c r="Z48" s="4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</row>
    <row r="49" spans="2:37" ht="30.75" customHeight="1" x14ac:dyDescent="0.25">
      <c r="B49" s="82" t="s">
        <v>152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4"/>
      <c r="O49" s="125">
        <f>O13+O19+O29+O38+O45+O48</f>
        <v>226241.56</v>
      </c>
      <c r="P49" s="125">
        <f>P13+P19+P29+P38+P45+P48</f>
        <v>47004.78</v>
      </c>
      <c r="Q49" s="125">
        <f>Q13+Q19+Q29+Q38+Q45+Q48</f>
        <v>273246.34000000003</v>
      </c>
      <c r="R49" s="38">
        <f>SUM(R9:R48)</f>
        <v>273246.34000000003</v>
      </c>
      <c r="S49" s="38"/>
      <c r="T49" s="38"/>
      <c r="U49" s="38"/>
      <c r="V49" s="38"/>
      <c r="W49" s="38"/>
      <c r="X49" s="38"/>
      <c r="Y49" s="38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spans="2:37" ht="25.5" customHeight="1" x14ac:dyDescent="0.25">
      <c r="B50" s="126"/>
      <c r="C50" s="88"/>
      <c r="D50" s="88"/>
      <c r="E50" s="88"/>
      <c r="F50" s="88"/>
      <c r="G50" s="88"/>
      <c r="H50" s="92"/>
      <c r="I50" s="90"/>
      <c r="J50" s="91"/>
      <c r="K50" s="91"/>
      <c r="L50" s="91"/>
      <c r="M50" s="91"/>
      <c r="N50" s="91"/>
      <c r="O50" s="91"/>
      <c r="P50" s="91"/>
      <c r="Q50" s="127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</row>
    <row r="51" spans="2:37" ht="15" customHeight="1" x14ac:dyDescent="0.25">
      <c r="B51" s="126"/>
      <c r="C51" s="94" t="s">
        <v>153</v>
      </c>
      <c r="D51" s="94"/>
      <c r="E51" s="95"/>
      <c r="F51" s="95"/>
      <c r="G51" s="95"/>
      <c r="H51" s="96"/>
      <c r="I51" s="93"/>
      <c r="J51" s="91"/>
      <c r="K51" s="91"/>
      <c r="L51" s="91"/>
      <c r="M51" s="91"/>
      <c r="N51" s="91"/>
      <c r="O51" s="91"/>
      <c r="P51" s="91"/>
      <c r="Q51" s="127"/>
      <c r="R51" s="62"/>
      <c r="S51" s="62"/>
      <c r="T51" s="62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2:37" ht="15" customHeight="1" x14ac:dyDescent="0.25">
      <c r="B52" s="126"/>
      <c r="C52" s="99" t="s">
        <v>154</v>
      </c>
      <c r="D52" s="99"/>
      <c r="E52" s="100" t="s">
        <v>155</v>
      </c>
      <c r="F52" s="100"/>
      <c r="G52" s="101"/>
      <c r="H52" s="96"/>
      <c r="I52" s="93"/>
      <c r="J52" s="91"/>
      <c r="K52" s="97"/>
      <c r="L52" s="91"/>
      <c r="M52" s="97"/>
      <c r="N52" s="97"/>
      <c r="O52" s="91"/>
      <c r="P52" s="97"/>
      <c r="Q52" s="128"/>
      <c r="R52" s="62"/>
      <c r="S52" s="62"/>
      <c r="T52" s="62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2:37" ht="15" customHeight="1" x14ac:dyDescent="0.25">
      <c r="B53" s="126"/>
      <c r="C53" s="99" t="s">
        <v>156</v>
      </c>
      <c r="D53" s="99"/>
      <c r="E53" s="100" t="s">
        <v>157</v>
      </c>
      <c r="F53" s="100"/>
      <c r="G53" s="102"/>
      <c r="H53" s="103"/>
      <c r="I53" s="93"/>
      <c r="J53" s="91"/>
      <c r="K53" s="88"/>
      <c r="L53" s="91"/>
      <c r="M53" s="88"/>
      <c r="N53" s="88"/>
      <c r="O53" s="91"/>
      <c r="P53" s="88"/>
      <c r="Q53" s="128"/>
      <c r="R53" s="62"/>
      <c r="S53" s="62"/>
      <c r="T53" s="62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2:37" ht="15" customHeight="1" x14ac:dyDescent="0.25">
      <c r="B54" s="126"/>
      <c r="C54" s="99" t="s">
        <v>158</v>
      </c>
      <c r="D54" s="99"/>
      <c r="E54" s="104">
        <v>1.1122000000000001</v>
      </c>
      <c r="F54" s="104"/>
      <c r="G54" s="101"/>
      <c r="H54" s="92"/>
      <c r="I54" s="90"/>
      <c r="J54" s="91"/>
      <c r="K54" s="97"/>
      <c r="L54" s="91"/>
      <c r="M54" s="97"/>
      <c r="N54" s="97"/>
      <c r="O54" s="91"/>
      <c r="P54" s="97"/>
      <c r="Q54" s="128"/>
      <c r="R54" s="62"/>
      <c r="S54" s="62"/>
      <c r="T54" s="62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spans="2:37" ht="15" customHeight="1" x14ac:dyDescent="0.25">
      <c r="B55" s="126"/>
      <c r="C55" s="99" t="s">
        <v>159</v>
      </c>
      <c r="D55" s="99"/>
      <c r="E55" s="104">
        <v>0.23380000000000001</v>
      </c>
      <c r="F55" s="104"/>
      <c r="G55" s="101"/>
      <c r="H55" s="96"/>
      <c r="I55" s="93"/>
      <c r="J55" s="91"/>
      <c r="K55" s="97"/>
      <c r="L55" s="91"/>
      <c r="M55" s="97"/>
      <c r="N55" s="97"/>
      <c r="O55" s="91"/>
      <c r="P55" s="97"/>
      <c r="Q55" s="128"/>
      <c r="R55" s="62"/>
      <c r="S55" s="62"/>
      <c r="T55" s="62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</row>
    <row r="56" spans="2:37" ht="18.75" customHeight="1" x14ac:dyDescent="0.25">
      <c r="B56" s="126"/>
      <c r="C56" s="106" t="s">
        <v>161</v>
      </c>
      <c r="D56" s="106"/>
      <c r="E56" s="106"/>
      <c r="F56" s="107" t="s">
        <v>162</v>
      </c>
      <c r="G56" s="107"/>
      <c r="H56" s="107"/>
      <c r="I56" s="93"/>
      <c r="J56" s="97"/>
      <c r="K56" s="97"/>
      <c r="L56" s="97"/>
      <c r="M56" s="97"/>
      <c r="N56" s="97"/>
      <c r="O56" s="97"/>
      <c r="P56" s="97"/>
      <c r="Q56" s="128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spans="2:37" ht="15" customHeight="1" x14ac:dyDescent="0.25">
      <c r="B57" s="126"/>
      <c r="C57" s="88"/>
      <c r="D57" s="88"/>
      <c r="E57" s="88"/>
      <c r="F57" s="88"/>
      <c r="G57" s="88"/>
      <c r="H57" s="92"/>
      <c r="I57" s="90"/>
      <c r="J57" s="97"/>
      <c r="K57" s="97"/>
      <c r="L57" s="97"/>
      <c r="M57" s="105" t="s">
        <v>196</v>
      </c>
      <c r="N57" s="105"/>
      <c r="O57" s="105"/>
      <c r="P57" s="105"/>
      <c r="Q57" s="129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spans="2:37" ht="15" customHeight="1" x14ac:dyDescent="0.25">
      <c r="B58" s="126"/>
      <c r="C58" s="88"/>
      <c r="D58" s="88"/>
      <c r="E58" s="88"/>
      <c r="F58" s="88"/>
      <c r="G58" s="88"/>
      <c r="H58" s="92"/>
      <c r="I58" s="90"/>
      <c r="J58" s="90"/>
      <c r="K58" s="90"/>
      <c r="L58" s="90"/>
      <c r="M58" s="90"/>
      <c r="N58" s="90"/>
      <c r="O58" s="90"/>
      <c r="P58" s="90"/>
      <c r="Q58" s="127"/>
      <c r="R58" s="5"/>
      <c r="S58" s="5"/>
      <c r="T58" s="5"/>
      <c r="U58" s="5"/>
      <c r="V58" s="5"/>
      <c r="W58" s="5"/>
      <c r="X58" s="5"/>
      <c r="Y58" s="5"/>
      <c r="Z58" s="5" t="s">
        <v>163</v>
      </c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</row>
    <row r="59" spans="2:37" ht="15" customHeight="1" x14ac:dyDescent="0.25">
      <c r="B59" s="126"/>
      <c r="C59" s="109"/>
      <c r="D59" s="109"/>
      <c r="E59" s="109"/>
      <c r="F59" s="109"/>
      <c r="G59" s="109"/>
      <c r="H59" s="130"/>
      <c r="I59" s="111"/>
      <c r="J59" s="112"/>
      <c r="K59" s="112"/>
      <c r="L59" s="112"/>
      <c r="M59" s="112"/>
      <c r="N59" s="112"/>
      <c r="O59" s="112"/>
      <c r="P59" s="112"/>
      <c r="Q59" s="131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</row>
    <row r="60" spans="2:37" ht="15" customHeight="1" x14ac:dyDescent="0.25">
      <c r="B60" s="132"/>
      <c r="C60" s="133"/>
      <c r="D60" s="133"/>
      <c r="E60" s="133"/>
      <c r="F60" s="133"/>
      <c r="G60" s="133"/>
      <c r="H60" s="133"/>
      <c r="I60" s="133"/>
      <c r="J60" s="133"/>
      <c r="K60" s="133"/>
      <c r="L60" s="134"/>
      <c r="M60" s="134"/>
      <c r="N60" s="134"/>
      <c r="O60" s="134"/>
      <c r="P60" s="134"/>
      <c r="Q60" s="135">
        <v>2</v>
      </c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</row>
    <row r="61" spans="2:37" ht="15" customHeight="1" x14ac:dyDescent="0.25">
      <c r="B61" s="87"/>
      <c r="C61" s="113"/>
      <c r="D61" s="113"/>
      <c r="E61" s="113"/>
      <c r="F61" s="113"/>
      <c r="G61" s="113"/>
      <c r="H61" s="113"/>
      <c r="I61" s="113"/>
      <c r="J61" s="113"/>
      <c r="K61" s="113"/>
      <c r="L61" s="112"/>
      <c r="M61" s="112"/>
      <c r="N61" s="112"/>
      <c r="O61" s="112"/>
      <c r="P61" s="112"/>
      <c r="Q61" s="112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</row>
    <row r="62" spans="2:37" ht="15" customHeight="1" x14ac:dyDescent="0.25">
      <c r="B62" s="115"/>
      <c r="C62" s="5"/>
      <c r="D62" s="5"/>
      <c r="E62" s="5"/>
      <c r="F62" s="5"/>
      <c r="G62" s="5"/>
      <c r="H62" s="136"/>
      <c r="I62" s="28"/>
      <c r="J62" s="117"/>
      <c r="K62" s="117"/>
      <c r="L62" s="117"/>
      <c r="M62" s="117"/>
      <c r="N62" s="117"/>
      <c r="O62" s="117"/>
      <c r="P62" s="117"/>
      <c r="Q62" s="117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</row>
    <row r="63" spans="2:37" ht="15" customHeight="1" x14ac:dyDescent="0.25"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2:37" ht="15" customHeight="1" x14ac:dyDescent="0.25"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18:37" ht="15" customHeight="1" x14ac:dyDescent="0.25"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18:37" ht="15" customHeight="1" x14ac:dyDescent="0.25"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18:37" ht="15" customHeight="1" x14ac:dyDescent="0.25"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18:37" ht="15" customHeight="1" x14ac:dyDescent="0.25"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18:37" ht="15" customHeight="1" x14ac:dyDescent="0.25"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18:37" ht="15" customHeight="1" x14ac:dyDescent="0.25"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18:37" ht="15" customHeight="1" x14ac:dyDescent="0.25"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  <row r="72" spans="18:37" ht="15" customHeight="1" x14ac:dyDescent="0.25"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</row>
    <row r="73" spans="18:37" ht="15" customHeight="1" x14ac:dyDescent="0.25"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</row>
    <row r="74" spans="18:37" ht="15" customHeight="1" x14ac:dyDescent="0.25"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</row>
    <row r="75" spans="18:37" ht="15" customHeight="1" x14ac:dyDescent="0.25"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</row>
    <row r="76" spans="18:37" ht="15" customHeight="1" x14ac:dyDescent="0.25"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</row>
    <row r="77" spans="18:37" ht="15" customHeight="1" x14ac:dyDescent="0.25"/>
    <row r="78" spans="18:37" ht="15" customHeight="1" x14ac:dyDescent="0.25"/>
    <row r="79" spans="18:37" ht="15" customHeight="1" x14ac:dyDescent="0.25"/>
    <row r="80" spans="18:37" ht="15" customHeight="1" x14ac:dyDescent="0.25"/>
    <row r="81" spans="3:44" ht="15" customHeight="1" x14ac:dyDescent="0.25"/>
    <row r="82" spans="3:44" s="118" customFormat="1" ht="15" customHeight="1" x14ac:dyDescent="0.25">
      <c r="C82" s="6"/>
      <c r="D82" s="6"/>
      <c r="E82" s="6"/>
      <c r="F82" s="6"/>
      <c r="G82" s="6"/>
      <c r="H82" s="137"/>
      <c r="I82" s="29"/>
      <c r="J82" s="108"/>
      <c r="K82" s="108"/>
      <c r="L82" s="108"/>
      <c r="M82" s="108"/>
      <c r="N82" s="108"/>
      <c r="O82" s="108"/>
      <c r="P82" s="108"/>
      <c r="Q82" s="108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</row>
    <row r="83" spans="3:44" s="118" customFormat="1" ht="15" customHeight="1" x14ac:dyDescent="0.25">
      <c r="C83" s="6"/>
      <c r="D83" s="6"/>
      <c r="E83" s="6"/>
      <c r="F83" s="6"/>
      <c r="G83" s="6"/>
      <c r="H83" s="137"/>
      <c r="I83" s="29"/>
      <c r="J83" s="108"/>
      <c r="K83" s="108"/>
      <c r="L83" s="108"/>
      <c r="M83" s="108"/>
      <c r="N83" s="108"/>
      <c r="O83" s="108"/>
      <c r="P83" s="108"/>
      <c r="Q83" s="108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</row>
    <row r="84" spans="3:44" s="118" customFormat="1" ht="15" customHeight="1" x14ac:dyDescent="0.25">
      <c r="C84" s="6"/>
      <c r="D84" s="6"/>
      <c r="E84" s="6"/>
      <c r="F84" s="6"/>
      <c r="G84" s="6"/>
      <c r="H84" s="137"/>
      <c r="I84" s="29"/>
      <c r="J84" s="108"/>
      <c r="K84" s="108"/>
      <c r="L84" s="108"/>
      <c r="M84" s="108"/>
      <c r="N84" s="108"/>
      <c r="O84" s="108"/>
      <c r="P84" s="108"/>
      <c r="Q84" s="108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</row>
    <row r="85" spans="3:44" s="118" customFormat="1" ht="15" customHeight="1" x14ac:dyDescent="0.25">
      <c r="C85" s="6"/>
      <c r="D85" s="6"/>
      <c r="E85" s="6"/>
      <c r="F85" s="6"/>
      <c r="G85" s="6"/>
      <c r="H85" s="137"/>
      <c r="I85" s="29"/>
      <c r="J85" s="108"/>
      <c r="K85" s="108"/>
      <c r="L85" s="108"/>
      <c r="M85" s="108"/>
      <c r="N85" s="108"/>
      <c r="O85" s="108"/>
      <c r="P85" s="108"/>
      <c r="Q85" s="108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</row>
    <row r="86" spans="3:44" s="118" customFormat="1" ht="15" customHeight="1" x14ac:dyDescent="0.25">
      <c r="C86" s="6"/>
      <c r="D86" s="6"/>
      <c r="E86" s="6"/>
      <c r="F86" s="6"/>
      <c r="G86" s="6"/>
      <c r="H86" s="137"/>
      <c r="I86" s="29"/>
      <c r="J86" s="108"/>
      <c r="K86" s="108"/>
      <c r="L86" s="108"/>
      <c r="M86" s="108"/>
      <c r="N86" s="108"/>
      <c r="O86" s="108"/>
      <c r="P86" s="108"/>
      <c r="Q86" s="108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</row>
    <row r="87" spans="3:44" s="118" customFormat="1" ht="15" customHeight="1" x14ac:dyDescent="0.25">
      <c r="C87" s="6"/>
      <c r="D87" s="6"/>
      <c r="E87" s="6"/>
      <c r="F87" s="6"/>
      <c r="G87" s="6"/>
      <c r="H87" s="137"/>
      <c r="I87" s="29"/>
      <c r="J87" s="108"/>
      <c r="K87" s="108"/>
      <c r="L87" s="108"/>
      <c r="M87" s="108"/>
      <c r="N87" s="108"/>
      <c r="O87" s="108"/>
      <c r="P87" s="108"/>
      <c r="Q87" s="108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</row>
    <row r="88" spans="3:44" s="118" customFormat="1" ht="15" customHeight="1" x14ac:dyDescent="0.25">
      <c r="C88" s="6"/>
      <c r="D88" s="6"/>
      <c r="E88" s="6"/>
      <c r="F88" s="6"/>
      <c r="G88" s="6"/>
      <c r="H88" s="137"/>
      <c r="I88" s="29"/>
      <c r="J88" s="108"/>
      <c r="K88" s="108"/>
      <c r="L88" s="108"/>
      <c r="M88" s="108"/>
      <c r="N88" s="108"/>
      <c r="O88" s="108"/>
      <c r="P88" s="108"/>
      <c r="Q88" s="108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</row>
    <row r="89" spans="3:44" s="118" customFormat="1" ht="15" customHeight="1" x14ac:dyDescent="0.25">
      <c r="C89" s="6"/>
      <c r="D89" s="6"/>
      <c r="E89" s="6"/>
      <c r="F89" s="6"/>
      <c r="G89" s="6"/>
      <c r="H89" s="137"/>
      <c r="I89" s="29"/>
      <c r="J89" s="108"/>
      <c r="K89" s="108"/>
      <c r="L89" s="108"/>
      <c r="M89" s="108"/>
      <c r="N89" s="108"/>
      <c r="O89" s="108"/>
      <c r="P89" s="108"/>
      <c r="Q89" s="108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</row>
    <row r="90" spans="3:44" s="118" customFormat="1" ht="15" customHeight="1" x14ac:dyDescent="0.25">
      <c r="C90" s="6"/>
      <c r="D90" s="6"/>
      <c r="E90" s="6"/>
      <c r="F90" s="6"/>
      <c r="G90" s="6"/>
      <c r="H90" s="137"/>
      <c r="I90" s="29"/>
      <c r="J90" s="108"/>
      <c r="K90" s="108"/>
      <c r="L90" s="108"/>
      <c r="M90" s="108"/>
      <c r="N90" s="108"/>
      <c r="O90" s="108"/>
      <c r="P90" s="108"/>
      <c r="Q90" s="108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</row>
    <row r="91" spans="3:44" s="118" customFormat="1" ht="15" customHeight="1" x14ac:dyDescent="0.25">
      <c r="C91" s="6"/>
      <c r="D91" s="6"/>
      <c r="E91" s="6"/>
      <c r="F91" s="6"/>
      <c r="G91" s="6"/>
      <c r="H91" s="137"/>
      <c r="I91" s="29"/>
      <c r="J91" s="108"/>
      <c r="K91" s="108"/>
      <c r="L91" s="108"/>
      <c r="M91" s="108"/>
      <c r="N91" s="108"/>
      <c r="O91" s="108"/>
      <c r="P91" s="108"/>
      <c r="Q91" s="108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</row>
    <row r="92" spans="3:44" s="118" customFormat="1" ht="15" customHeight="1" x14ac:dyDescent="0.25">
      <c r="C92" s="6"/>
      <c r="D92" s="6"/>
      <c r="E92" s="6"/>
      <c r="F92" s="6"/>
      <c r="G92" s="6"/>
      <c r="H92" s="137"/>
      <c r="I92" s="29"/>
      <c r="J92" s="108"/>
      <c r="K92" s="108"/>
      <c r="L92" s="108"/>
      <c r="M92" s="108"/>
      <c r="N92" s="108"/>
      <c r="O92" s="108"/>
      <c r="P92" s="108"/>
      <c r="Q92" s="108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</row>
    <row r="93" spans="3:44" s="118" customFormat="1" ht="15" customHeight="1" x14ac:dyDescent="0.25">
      <c r="C93" s="6"/>
      <c r="D93" s="6"/>
      <c r="E93" s="6"/>
      <c r="F93" s="6"/>
      <c r="G93" s="6"/>
      <c r="H93" s="137"/>
      <c r="I93" s="29"/>
      <c r="J93" s="108"/>
      <c r="K93" s="108"/>
      <c r="L93" s="108"/>
      <c r="M93" s="108"/>
      <c r="N93" s="108"/>
      <c r="O93" s="108"/>
      <c r="P93" s="108"/>
      <c r="Q93" s="108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</row>
    <row r="94" spans="3:44" s="118" customFormat="1" ht="15" customHeight="1" x14ac:dyDescent="0.25">
      <c r="C94" s="6"/>
      <c r="D94" s="6"/>
      <c r="E94" s="6"/>
      <c r="F94" s="6"/>
      <c r="G94" s="6"/>
      <c r="H94" s="137"/>
      <c r="I94" s="29"/>
      <c r="J94" s="108"/>
      <c r="K94" s="108"/>
      <c r="L94" s="108"/>
      <c r="M94" s="108"/>
      <c r="N94" s="108"/>
      <c r="O94" s="108"/>
      <c r="P94" s="108"/>
      <c r="Q94" s="108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</row>
    <row r="95" spans="3:44" s="118" customFormat="1" ht="15" customHeight="1" x14ac:dyDescent="0.25">
      <c r="C95" s="6"/>
      <c r="D95" s="6"/>
      <c r="E95" s="6"/>
      <c r="F95" s="6"/>
      <c r="G95" s="6"/>
      <c r="H95" s="137"/>
      <c r="I95" s="29"/>
      <c r="J95" s="108"/>
      <c r="K95" s="108"/>
      <c r="L95" s="108"/>
      <c r="M95" s="108"/>
      <c r="N95" s="108"/>
      <c r="O95" s="108"/>
      <c r="P95" s="108"/>
      <c r="Q95" s="108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</row>
    <row r="96" spans="3:44" s="118" customFormat="1" ht="15" customHeight="1" x14ac:dyDescent="0.25">
      <c r="C96" s="6"/>
      <c r="D96" s="6"/>
      <c r="E96" s="6"/>
      <c r="F96" s="6"/>
      <c r="G96" s="6"/>
      <c r="H96" s="137"/>
      <c r="I96" s="29"/>
      <c r="J96" s="108"/>
      <c r="K96" s="108"/>
      <c r="L96" s="108"/>
      <c r="M96" s="108"/>
      <c r="N96" s="108"/>
      <c r="O96" s="108"/>
      <c r="P96" s="108"/>
      <c r="Q96" s="108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</row>
    <row r="97" spans="3:44" s="118" customFormat="1" ht="15" customHeight="1" x14ac:dyDescent="0.25">
      <c r="C97" s="6"/>
      <c r="D97" s="6"/>
      <c r="E97" s="6"/>
      <c r="F97" s="6"/>
      <c r="G97" s="6"/>
      <c r="H97" s="137"/>
      <c r="I97" s="29"/>
      <c r="J97" s="108"/>
      <c r="K97" s="108"/>
      <c r="L97" s="108"/>
      <c r="M97" s="108"/>
      <c r="N97" s="108"/>
      <c r="O97" s="108"/>
      <c r="P97" s="108"/>
      <c r="Q97" s="108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</row>
    <row r="98" spans="3:44" s="118" customFormat="1" ht="15" customHeight="1" x14ac:dyDescent="0.25">
      <c r="C98" s="6"/>
      <c r="D98" s="6"/>
      <c r="E98" s="6"/>
      <c r="F98" s="6"/>
      <c r="G98" s="6"/>
      <c r="H98" s="137"/>
      <c r="I98" s="29"/>
      <c r="J98" s="108"/>
      <c r="K98" s="108"/>
      <c r="L98" s="108"/>
      <c r="M98" s="108"/>
      <c r="N98" s="108"/>
      <c r="O98" s="108"/>
      <c r="P98" s="108"/>
      <c r="Q98" s="108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</row>
    <row r="99" spans="3:44" s="118" customFormat="1" ht="15" customHeight="1" x14ac:dyDescent="0.25">
      <c r="C99" s="6"/>
      <c r="D99" s="6"/>
      <c r="E99" s="6"/>
      <c r="F99" s="6"/>
      <c r="G99" s="6"/>
      <c r="H99" s="137"/>
      <c r="I99" s="29"/>
      <c r="J99" s="108"/>
      <c r="K99" s="108"/>
      <c r="L99" s="108"/>
      <c r="M99" s="108"/>
      <c r="N99" s="108"/>
      <c r="O99" s="108"/>
      <c r="P99" s="108"/>
      <c r="Q99" s="108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</row>
    <row r="100" spans="3:44" s="118" customFormat="1" ht="15" customHeight="1" x14ac:dyDescent="0.25">
      <c r="C100" s="6"/>
      <c r="D100" s="6"/>
      <c r="E100" s="6"/>
      <c r="F100" s="6"/>
      <c r="G100" s="6"/>
      <c r="H100" s="137"/>
      <c r="I100" s="29"/>
      <c r="J100" s="108"/>
      <c r="K100" s="108"/>
      <c r="L100" s="108"/>
      <c r="M100" s="108"/>
      <c r="N100" s="108"/>
      <c r="O100" s="108"/>
      <c r="P100" s="108"/>
      <c r="Q100" s="108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</row>
    <row r="101" spans="3:44" s="118" customFormat="1" ht="15" customHeight="1" x14ac:dyDescent="0.25">
      <c r="C101" s="6"/>
      <c r="D101" s="6"/>
      <c r="E101" s="6"/>
      <c r="F101" s="6"/>
      <c r="G101" s="6"/>
      <c r="H101" s="137"/>
      <c r="I101" s="29"/>
      <c r="J101" s="108"/>
      <c r="K101" s="108"/>
      <c r="L101" s="108"/>
      <c r="M101" s="108"/>
      <c r="N101" s="108"/>
      <c r="O101" s="108"/>
      <c r="P101" s="108"/>
      <c r="Q101" s="108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</row>
    <row r="102" spans="3:44" s="118" customFormat="1" ht="15" customHeight="1" x14ac:dyDescent="0.25">
      <c r="C102" s="6"/>
      <c r="D102" s="6"/>
      <c r="E102" s="6"/>
      <c r="F102" s="6"/>
      <c r="G102" s="6"/>
      <c r="H102" s="137"/>
      <c r="I102" s="29"/>
      <c r="J102" s="108"/>
      <c r="K102" s="108"/>
      <c r="L102" s="108"/>
      <c r="M102" s="108"/>
      <c r="N102" s="108"/>
      <c r="O102" s="108"/>
      <c r="P102" s="108"/>
      <c r="Q102" s="108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</row>
    <row r="103" spans="3:44" s="118" customFormat="1" ht="15" customHeight="1" x14ac:dyDescent="0.25">
      <c r="C103" s="6"/>
      <c r="D103" s="6"/>
      <c r="E103" s="6"/>
      <c r="F103" s="6"/>
      <c r="G103" s="6"/>
      <c r="H103" s="137"/>
      <c r="I103" s="29"/>
      <c r="J103" s="108"/>
      <c r="K103" s="108"/>
      <c r="L103" s="108"/>
      <c r="M103" s="108"/>
      <c r="N103" s="108"/>
      <c r="O103" s="108"/>
      <c r="P103" s="108"/>
      <c r="Q103" s="108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</row>
    <row r="104" spans="3:44" s="118" customFormat="1" ht="15" customHeight="1" x14ac:dyDescent="0.25">
      <c r="C104" s="6"/>
      <c r="D104" s="6"/>
      <c r="E104" s="6"/>
      <c r="F104" s="6"/>
      <c r="G104" s="6"/>
      <c r="H104" s="137"/>
      <c r="I104" s="29"/>
      <c r="J104" s="108"/>
      <c r="K104" s="108"/>
      <c r="L104" s="108"/>
      <c r="M104" s="108"/>
      <c r="N104" s="108"/>
      <c r="O104" s="108"/>
      <c r="P104" s="108"/>
      <c r="Q104" s="108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</row>
    <row r="105" spans="3:44" s="118" customFormat="1" ht="15" customHeight="1" x14ac:dyDescent="0.25">
      <c r="C105" s="6"/>
      <c r="D105" s="6"/>
      <c r="E105" s="6"/>
      <c r="F105" s="6"/>
      <c r="G105" s="6"/>
      <c r="H105" s="137"/>
      <c r="I105" s="29"/>
      <c r="J105" s="108"/>
      <c r="K105" s="108"/>
      <c r="L105" s="108"/>
      <c r="M105" s="108"/>
      <c r="N105" s="108"/>
      <c r="O105" s="108"/>
      <c r="P105" s="108"/>
      <c r="Q105" s="108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</row>
    <row r="106" spans="3:44" s="118" customFormat="1" ht="15" customHeight="1" x14ac:dyDescent="0.25">
      <c r="C106" s="6"/>
      <c r="D106" s="6"/>
      <c r="E106" s="6"/>
      <c r="F106" s="6"/>
      <c r="G106" s="6"/>
      <c r="H106" s="137"/>
      <c r="I106" s="29"/>
      <c r="J106" s="108"/>
      <c r="K106" s="108"/>
      <c r="L106" s="108"/>
      <c r="M106" s="108"/>
      <c r="N106" s="108"/>
      <c r="O106" s="108"/>
      <c r="P106" s="108"/>
      <c r="Q106" s="108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</row>
    <row r="107" spans="3:44" s="118" customFormat="1" ht="15" customHeight="1" x14ac:dyDescent="0.25">
      <c r="C107" s="6"/>
      <c r="D107" s="6"/>
      <c r="E107" s="6"/>
      <c r="F107" s="6"/>
      <c r="G107" s="6"/>
      <c r="H107" s="137"/>
      <c r="I107" s="29"/>
      <c r="J107" s="108"/>
      <c r="K107" s="108"/>
      <c r="L107" s="108"/>
      <c r="M107" s="108"/>
      <c r="N107" s="108"/>
      <c r="O107" s="108"/>
      <c r="P107" s="108"/>
      <c r="Q107" s="108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</row>
    <row r="108" spans="3:44" s="118" customFormat="1" ht="15" customHeight="1" x14ac:dyDescent="0.25">
      <c r="C108" s="6"/>
      <c r="D108" s="6"/>
      <c r="E108" s="6"/>
      <c r="F108" s="6"/>
      <c r="G108" s="6"/>
      <c r="H108" s="137"/>
      <c r="I108" s="29"/>
      <c r="J108" s="108"/>
      <c r="K108" s="108"/>
      <c r="L108" s="108"/>
      <c r="M108" s="108"/>
      <c r="N108" s="108"/>
      <c r="O108" s="108"/>
      <c r="P108" s="108"/>
      <c r="Q108" s="108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</row>
    <row r="109" spans="3:44" s="118" customFormat="1" ht="15" customHeight="1" x14ac:dyDescent="0.25">
      <c r="C109" s="6"/>
      <c r="D109" s="6"/>
      <c r="E109" s="6"/>
      <c r="F109" s="6"/>
      <c r="G109" s="6"/>
      <c r="H109" s="137"/>
      <c r="I109" s="29"/>
      <c r="J109" s="108"/>
      <c r="K109" s="108"/>
      <c r="L109" s="108"/>
      <c r="M109" s="108"/>
      <c r="N109" s="108"/>
      <c r="O109" s="108"/>
      <c r="P109" s="108"/>
      <c r="Q109" s="108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</row>
    <row r="110" spans="3:44" s="118" customFormat="1" ht="15" customHeight="1" x14ac:dyDescent="0.25">
      <c r="C110" s="6"/>
      <c r="D110" s="6"/>
      <c r="E110" s="6"/>
      <c r="F110" s="6"/>
      <c r="G110" s="6"/>
      <c r="H110" s="137"/>
      <c r="I110" s="29"/>
      <c r="J110" s="108"/>
      <c r="K110" s="108"/>
      <c r="L110" s="108"/>
      <c r="M110" s="108"/>
      <c r="N110" s="108"/>
      <c r="O110" s="108"/>
      <c r="P110" s="108"/>
      <c r="Q110" s="108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</row>
    <row r="111" spans="3:44" s="118" customFormat="1" ht="15" customHeight="1" x14ac:dyDescent="0.25">
      <c r="C111" s="6"/>
      <c r="D111" s="6"/>
      <c r="E111" s="6"/>
      <c r="F111" s="6"/>
      <c r="G111" s="6"/>
      <c r="H111" s="137"/>
      <c r="I111" s="29"/>
      <c r="J111" s="108"/>
      <c r="K111" s="108"/>
      <c r="L111" s="108"/>
      <c r="M111" s="108"/>
      <c r="N111" s="108"/>
      <c r="O111" s="108"/>
      <c r="P111" s="108"/>
      <c r="Q111" s="108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</row>
    <row r="112" spans="3:44" s="118" customFormat="1" ht="15" customHeight="1" x14ac:dyDescent="0.25">
      <c r="C112" s="6"/>
      <c r="D112" s="6"/>
      <c r="E112" s="6"/>
      <c r="F112" s="6"/>
      <c r="G112" s="6"/>
      <c r="H112" s="137"/>
      <c r="I112" s="29"/>
      <c r="J112" s="108"/>
      <c r="K112" s="108"/>
      <c r="L112" s="108"/>
      <c r="M112" s="108"/>
      <c r="N112" s="108"/>
      <c r="O112" s="108"/>
      <c r="P112" s="108"/>
      <c r="Q112" s="108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</row>
    <row r="113" spans="3:44" s="118" customFormat="1" ht="15" customHeight="1" x14ac:dyDescent="0.25">
      <c r="C113" s="6"/>
      <c r="D113" s="6"/>
      <c r="E113" s="6"/>
      <c r="F113" s="6"/>
      <c r="G113" s="6"/>
      <c r="H113" s="137"/>
      <c r="I113" s="29"/>
      <c r="J113" s="108"/>
      <c r="K113" s="108"/>
      <c r="L113" s="108"/>
      <c r="M113" s="108"/>
      <c r="N113" s="108"/>
      <c r="O113" s="108"/>
      <c r="P113" s="108"/>
      <c r="Q113" s="108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</row>
    <row r="114" spans="3:44" s="118" customFormat="1" ht="15" customHeight="1" x14ac:dyDescent="0.25">
      <c r="C114" s="6"/>
      <c r="D114" s="6"/>
      <c r="E114" s="6"/>
      <c r="F114" s="6"/>
      <c r="G114" s="6"/>
      <c r="H114" s="137"/>
      <c r="I114" s="29"/>
      <c r="J114" s="108"/>
      <c r="K114" s="108"/>
      <c r="L114" s="108"/>
      <c r="M114" s="108"/>
      <c r="N114" s="108"/>
      <c r="O114" s="108"/>
      <c r="P114" s="108"/>
      <c r="Q114" s="108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</row>
    <row r="115" spans="3:44" s="118" customFormat="1" ht="15" customHeight="1" x14ac:dyDescent="0.25">
      <c r="C115" s="6"/>
      <c r="D115" s="6"/>
      <c r="E115" s="6"/>
      <c r="F115" s="6"/>
      <c r="G115" s="6"/>
      <c r="H115" s="137"/>
      <c r="I115" s="29"/>
      <c r="J115" s="108"/>
      <c r="K115" s="108"/>
      <c r="L115" s="108"/>
      <c r="M115" s="108"/>
      <c r="N115" s="108"/>
      <c r="O115" s="108"/>
      <c r="P115" s="108"/>
      <c r="Q115" s="108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</row>
    <row r="116" spans="3:44" s="118" customFormat="1" ht="15" customHeight="1" x14ac:dyDescent="0.25">
      <c r="C116" s="6"/>
      <c r="D116" s="6"/>
      <c r="E116" s="6"/>
      <c r="F116" s="6"/>
      <c r="G116" s="6"/>
      <c r="H116" s="137"/>
      <c r="I116" s="29"/>
      <c r="J116" s="108"/>
      <c r="K116" s="108"/>
      <c r="L116" s="108"/>
      <c r="M116" s="108"/>
      <c r="N116" s="108"/>
      <c r="O116" s="108"/>
      <c r="P116" s="108"/>
      <c r="Q116" s="108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</row>
    <row r="117" spans="3:44" s="118" customFormat="1" ht="15" customHeight="1" x14ac:dyDescent="0.25">
      <c r="C117" s="6"/>
      <c r="D117" s="6"/>
      <c r="E117" s="6"/>
      <c r="F117" s="6"/>
      <c r="G117" s="6"/>
      <c r="H117" s="137"/>
      <c r="I117" s="29"/>
      <c r="J117" s="108"/>
      <c r="K117" s="108"/>
      <c r="L117" s="108"/>
      <c r="M117" s="108"/>
      <c r="N117" s="108"/>
      <c r="O117" s="108"/>
      <c r="P117" s="108"/>
      <c r="Q117" s="108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</row>
    <row r="118" spans="3:44" s="118" customFormat="1" ht="15" customHeight="1" x14ac:dyDescent="0.25">
      <c r="C118" s="6"/>
      <c r="D118" s="6"/>
      <c r="E118" s="6"/>
      <c r="F118" s="6"/>
      <c r="G118" s="6"/>
      <c r="H118" s="137"/>
      <c r="I118" s="29"/>
      <c r="J118" s="108"/>
      <c r="K118" s="108"/>
      <c r="L118" s="108"/>
      <c r="M118" s="108"/>
      <c r="N118" s="108"/>
      <c r="O118" s="108"/>
      <c r="P118" s="108"/>
      <c r="Q118" s="108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</row>
    <row r="119" spans="3:44" s="118" customFormat="1" ht="15" customHeight="1" x14ac:dyDescent="0.25">
      <c r="C119" s="6"/>
      <c r="D119" s="6"/>
      <c r="E119" s="6"/>
      <c r="F119" s="6"/>
      <c r="G119" s="6"/>
      <c r="H119" s="137"/>
      <c r="I119" s="29"/>
      <c r="J119" s="108"/>
      <c r="K119" s="108"/>
      <c r="L119" s="108"/>
      <c r="M119" s="108"/>
      <c r="N119" s="108"/>
      <c r="O119" s="108"/>
      <c r="P119" s="108"/>
      <c r="Q119" s="108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</row>
    <row r="120" spans="3:44" s="118" customFormat="1" ht="15" customHeight="1" x14ac:dyDescent="0.25">
      <c r="C120" s="6"/>
      <c r="D120" s="6"/>
      <c r="E120" s="6"/>
      <c r="F120" s="6"/>
      <c r="G120" s="6"/>
      <c r="H120" s="137"/>
      <c r="I120" s="29"/>
      <c r="J120" s="108"/>
      <c r="K120" s="108"/>
      <c r="L120" s="108"/>
      <c r="M120" s="108"/>
      <c r="N120" s="108"/>
      <c r="O120" s="108"/>
      <c r="P120" s="108"/>
      <c r="Q120" s="108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</row>
    <row r="121" spans="3:44" s="118" customFormat="1" ht="15" customHeight="1" x14ac:dyDescent="0.25">
      <c r="C121" s="6"/>
      <c r="D121" s="6"/>
      <c r="E121" s="6"/>
      <c r="F121" s="6"/>
      <c r="G121" s="6"/>
      <c r="H121" s="137"/>
      <c r="I121" s="29"/>
      <c r="J121" s="108"/>
      <c r="K121" s="108"/>
      <c r="L121" s="108"/>
      <c r="M121" s="108"/>
      <c r="N121" s="108"/>
      <c r="O121" s="108"/>
      <c r="P121" s="108"/>
      <c r="Q121" s="108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</row>
    <row r="122" spans="3:44" s="118" customFormat="1" ht="15" customHeight="1" x14ac:dyDescent="0.25">
      <c r="C122" s="6"/>
      <c r="D122" s="6"/>
      <c r="E122" s="6"/>
      <c r="F122" s="6"/>
      <c r="G122" s="6"/>
      <c r="H122" s="137"/>
      <c r="I122" s="29"/>
      <c r="J122" s="108"/>
      <c r="K122" s="108"/>
      <c r="L122" s="108"/>
      <c r="M122" s="108"/>
      <c r="N122" s="108"/>
      <c r="O122" s="108"/>
      <c r="P122" s="108"/>
      <c r="Q122" s="108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</row>
    <row r="123" spans="3:44" s="118" customFormat="1" ht="15" customHeight="1" x14ac:dyDescent="0.25">
      <c r="C123" s="6"/>
      <c r="D123" s="6"/>
      <c r="E123" s="6"/>
      <c r="F123" s="6"/>
      <c r="G123" s="6"/>
      <c r="H123" s="137"/>
      <c r="I123" s="29"/>
      <c r="J123" s="108"/>
      <c r="K123" s="108"/>
      <c r="L123" s="108"/>
      <c r="M123" s="108"/>
      <c r="N123" s="108"/>
      <c r="O123" s="108"/>
      <c r="P123" s="108"/>
      <c r="Q123" s="108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</row>
    <row r="124" spans="3:44" s="118" customFormat="1" ht="15" customHeight="1" x14ac:dyDescent="0.25">
      <c r="C124" s="6"/>
      <c r="D124" s="6"/>
      <c r="E124" s="6"/>
      <c r="F124" s="6"/>
      <c r="G124" s="6"/>
      <c r="H124" s="137"/>
      <c r="I124" s="29"/>
      <c r="J124" s="108"/>
      <c r="K124" s="108"/>
      <c r="L124" s="108"/>
      <c r="M124" s="108"/>
      <c r="N124" s="108"/>
      <c r="O124" s="108"/>
      <c r="P124" s="108"/>
      <c r="Q124" s="108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</row>
    <row r="125" spans="3:44" s="118" customFormat="1" ht="15" customHeight="1" x14ac:dyDescent="0.25">
      <c r="C125" s="6"/>
      <c r="D125" s="6"/>
      <c r="E125" s="6"/>
      <c r="F125" s="6"/>
      <c r="G125" s="6"/>
      <c r="H125" s="137"/>
      <c r="I125" s="29"/>
      <c r="J125" s="108"/>
      <c r="K125" s="108"/>
      <c r="L125" s="108"/>
      <c r="M125" s="108"/>
      <c r="N125" s="108"/>
      <c r="O125" s="108"/>
      <c r="P125" s="108"/>
      <c r="Q125" s="108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</row>
    <row r="126" spans="3:44" s="118" customFormat="1" ht="15" customHeight="1" x14ac:dyDescent="0.25">
      <c r="C126" s="6"/>
      <c r="D126" s="6"/>
      <c r="E126" s="6"/>
      <c r="F126" s="6"/>
      <c r="G126" s="6"/>
      <c r="H126" s="137"/>
      <c r="I126" s="29"/>
      <c r="J126" s="108"/>
      <c r="K126" s="108"/>
      <c r="L126" s="108"/>
      <c r="M126" s="108"/>
      <c r="N126" s="108"/>
      <c r="O126" s="108"/>
      <c r="P126" s="108"/>
      <c r="Q126" s="108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</row>
    <row r="127" spans="3:44" s="118" customFormat="1" ht="15" customHeight="1" x14ac:dyDescent="0.25">
      <c r="C127" s="6"/>
      <c r="D127" s="6"/>
      <c r="E127" s="6"/>
      <c r="F127" s="6"/>
      <c r="G127" s="6"/>
      <c r="H127" s="137"/>
      <c r="I127" s="29"/>
      <c r="J127" s="108"/>
      <c r="K127" s="108"/>
      <c r="L127" s="108"/>
      <c r="M127" s="108"/>
      <c r="N127" s="108"/>
      <c r="O127" s="108"/>
      <c r="P127" s="108"/>
      <c r="Q127" s="108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</row>
    <row r="128" spans="3:44" s="118" customFormat="1" ht="15" customHeight="1" x14ac:dyDescent="0.25">
      <c r="C128" s="6"/>
      <c r="D128" s="6"/>
      <c r="E128" s="6"/>
      <c r="F128" s="6"/>
      <c r="G128" s="6"/>
      <c r="H128" s="137"/>
      <c r="I128" s="29"/>
      <c r="J128" s="108"/>
      <c r="K128" s="108"/>
      <c r="L128" s="108"/>
      <c r="M128" s="108"/>
      <c r="N128" s="108"/>
      <c r="O128" s="108"/>
      <c r="P128" s="108"/>
      <c r="Q128" s="108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</row>
    <row r="129" spans="3:44" s="118" customFormat="1" ht="15" customHeight="1" x14ac:dyDescent="0.25">
      <c r="C129" s="6"/>
      <c r="D129" s="6"/>
      <c r="E129" s="6"/>
      <c r="F129" s="6"/>
      <c r="G129" s="6"/>
      <c r="H129" s="137"/>
      <c r="I129" s="29"/>
      <c r="J129" s="108"/>
      <c r="K129" s="108"/>
      <c r="L129" s="108"/>
      <c r="M129" s="108"/>
      <c r="N129" s="108"/>
      <c r="O129" s="108"/>
      <c r="P129" s="108"/>
      <c r="Q129" s="108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</row>
    <row r="130" spans="3:44" s="118" customFormat="1" ht="15" customHeight="1" x14ac:dyDescent="0.25">
      <c r="C130" s="6"/>
      <c r="D130" s="6"/>
      <c r="E130" s="6"/>
      <c r="F130" s="6"/>
      <c r="G130" s="6"/>
      <c r="H130" s="137"/>
      <c r="I130" s="29"/>
      <c r="J130" s="108"/>
      <c r="K130" s="108"/>
      <c r="L130" s="108"/>
      <c r="M130" s="108"/>
      <c r="N130" s="108"/>
      <c r="O130" s="108"/>
      <c r="P130" s="108"/>
      <c r="Q130" s="108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</row>
    <row r="131" spans="3:44" s="118" customFormat="1" ht="15" customHeight="1" x14ac:dyDescent="0.25">
      <c r="C131" s="6"/>
      <c r="D131" s="6"/>
      <c r="E131" s="6"/>
      <c r="F131" s="6"/>
      <c r="G131" s="6"/>
      <c r="H131" s="137"/>
      <c r="I131" s="29"/>
      <c r="J131" s="108"/>
      <c r="K131" s="108"/>
      <c r="L131" s="108"/>
      <c r="M131" s="108"/>
      <c r="N131" s="108"/>
      <c r="O131" s="108"/>
      <c r="P131" s="108"/>
      <c r="Q131" s="108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</row>
    <row r="132" spans="3:44" s="118" customFormat="1" ht="15" customHeight="1" x14ac:dyDescent="0.25">
      <c r="C132" s="6"/>
      <c r="D132" s="6"/>
      <c r="E132" s="6"/>
      <c r="F132" s="6"/>
      <c r="G132" s="6"/>
      <c r="H132" s="137"/>
      <c r="I132" s="29"/>
      <c r="J132" s="108"/>
      <c r="K132" s="108"/>
      <c r="L132" s="108"/>
      <c r="M132" s="108"/>
      <c r="N132" s="108"/>
      <c r="O132" s="108"/>
      <c r="P132" s="108"/>
      <c r="Q132" s="108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</row>
    <row r="133" spans="3:44" s="118" customFormat="1" ht="15" customHeight="1" x14ac:dyDescent="0.25">
      <c r="C133" s="6"/>
      <c r="D133" s="6"/>
      <c r="E133" s="6"/>
      <c r="F133" s="6"/>
      <c r="G133" s="6"/>
      <c r="H133" s="137"/>
      <c r="I133" s="29"/>
      <c r="J133" s="108"/>
      <c r="K133" s="108"/>
      <c r="L133" s="108"/>
      <c r="M133" s="108"/>
      <c r="N133" s="108"/>
      <c r="O133" s="108"/>
      <c r="P133" s="108"/>
      <c r="Q133" s="108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</row>
    <row r="134" spans="3:44" s="118" customFormat="1" ht="15" customHeight="1" x14ac:dyDescent="0.25">
      <c r="C134" s="6"/>
      <c r="D134" s="6"/>
      <c r="E134" s="6"/>
      <c r="F134" s="6"/>
      <c r="G134" s="6"/>
      <c r="H134" s="137"/>
      <c r="I134" s="29"/>
      <c r="J134" s="108"/>
      <c r="K134" s="108"/>
      <c r="L134" s="108"/>
      <c r="M134" s="108"/>
      <c r="N134" s="108"/>
      <c r="O134" s="108"/>
      <c r="P134" s="108"/>
      <c r="Q134" s="108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</row>
    <row r="135" spans="3:44" s="118" customFormat="1" ht="15" customHeight="1" x14ac:dyDescent="0.25">
      <c r="C135" s="6"/>
      <c r="D135" s="6"/>
      <c r="E135" s="6"/>
      <c r="F135" s="6"/>
      <c r="G135" s="6"/>
      <c r="H135" s="137"/>
      <c r="I135" s="29"/>
      <c r="J135" s="108"/>
      <c r="K135" s="108"/>
      <c r="L135" s="108"/>
      <c r="M135" s="108"/>
      <c r="N135" s="108"/>
      <c r="O135" s="108"/>
      <c r="P135" s="108"/>
      <c r="Q135" s="108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</row>
    <row r="136" spans="3:44" s="118" customFormat="1" ht="15" customHeight="1" x14ac:dyDescent="0.25">
      <c r="C136" s="6"/>
      <c r="D136" s="6"/>
      <c r="E136" s="6"/>
      <c r="F136" s="6"/>
      <c r="G136" s="6"/>
      <c r="H136" s="137"/>
      <c r="I136" s="29"/>
      <c r="J136" s="108"/>
      <c r="K136" s="108"/>
      <c r="L136" s="108"/>
      <c r="M136" s="108"/>
      <c r="N136" s="108"/>
      <c r="O136" s="108"/>
      <c r="P136" s="108"/>
      <c r="Q136" s="108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</row>
    <row r="137" spans="3:44" s="118" customFormat="1" ht="15" customHeight="1" x14ac:dyDescent="0.25">
      <c r="C137" s="6"/>
      <c r="D137" s="6"/>
      <c r="E137" s="6"/>
      <c r="F137" s="6"/>
      <c r="G137" s="6"/>
      <c r="H137" s="137"/>
      <c r="I137" s="29"/>
      <c r="J137" s="108"/>
      <c r="K137" s="108"/>
      <c r="L137" s="108"/>
      <c r="M137" s="108"/>
      <c r="N137" s="108"/>
      <c r="O137" s="108"/>
      <c r="P137" s="108"/>
      <c r="Q137" s="108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</row>
    <row r="138" spans="3:44" s="118" customFormat="1" ht="15" customHeight="1" x14ac:dyDescent="0.25">
      <c r="C138" s="6"/>
      <c r="D138" s="6"/>
      <c r="E138" s="6"/>
      <c r="F138" s="6"/>
      <c r="G138" s="6"/>
      <c r="H138" s="137"/>
      <c r="I138" s="29"/>
      <c r="J138" s="108"/>
      <c r="K138" s="108"/>
      <c r="L138" s="108"/>
      <c r="M138" s="108"/>
      <c r="N138" s="108"/>
      <c r="O138" s="108"/>
      <c r="P138" s="108"/>
      <c r="Q138" s="108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</row>
    <row r="139" spans="3:44" s="118" customFormat="1" ht="15" customHeight="1" x14ac:dyDescent="0.25">
      <c r="C139" s="6"/>
      <c r="D139" s="6"/>
      <c r="E139" s="6"/>
      <c r="F139" s="6"/>
      <c r="G139" s="6"/>
      <c r="H139" s="137"/>
      <c r="I139" s="29"/>
      <c r="J139" s="108"/>
      <c r="K139" s="108"/>
      <c r="L139" s="108"/>
      <c r="M139" s="108"/>
      <c r="N139" s="108"/>
      <c r="O139" s="108"/>
      <c r="P139" s="108"/>
      <c r="Q139" s="108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</row>
    <row r="140" spans="3:44" s="118" customFormat="1" ht="15" customHeight="1" x14ac:dyDescent="0.25">
      <c r="C140" s="6"/>
      <c r="D140" s="6"/>
      <c r="E140" s="6"/>
      <c r="F140" s="6"/>
      <c r="G140" s="6"/>
      <c r="H140" s="137"/>
      <c r="I140" s="29"/>
      <c r="J140" s="108"/>
      <c r="K140" s="108"/>
      <c r="L140" s="108"/>
      <c r="M140" s="108"/>
      <c r="N140" s="108"/>
      <c r="O140" s="108"/>
      <c r="P140" s="108"/>
      <c r="Q140" s="108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</row>
    <row r="141" spans="3:44" s="118" customFormat="1" ht="15" customHeight="1" x14ac:dyDescent="0.25">
      <c r="C141" s="6"/>
      <c r="D141" s="6"/>
      <c r="E141" s="6"/>
      <c r="F141" s="6"/>
      <c r="G141" s="6"/>
      <c r="H141" s="137"/>
      <c r="I141" s="29"/>
      <c r="J141" s="108"/>
      <c r="K141" s="108"/>
      <c r="L141" s="108"/>
      <c r="M141" s="108"/>
      <c r="N141" s="108"/>
      <c r="O141" s="108"/>
      <c r="P141" s="108"/>
      <c r="Q141" s="108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</row>
    <row r="142" spans="3:44" s="118" customFormat="1" ht="15" customHeight="1" x14ac:dyDescent="0.25">
      <c r="C142" s="6"/>
      <c r="D142" s="6"/>
      <c r="E142" s="6"/>
      <c r="F142" s="6"/>
      <c r="G142" s="6"/>
      <c r="H142" s="137"/>
      <c r="I142" s="29"/>
      <c r="J142" s="108"/>
      <c r="K142" s="108"/>
      <c r="L142" s="108"/>
      <c r="M142" s="108"/>
      <c r="N142" s="108"/>
      <c r="O142" s="108"/>
      <c r="P142" s="108"/>
      <c r="Q142" s="108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</row>
    <row r="143" spans="3:44" s="118" customFormat="1" ht="15" customHeight="1" x14ac:dyDescent="0.25">
      <c r="C143" s="6"/>
      <c r="D143" s="6"/>
      <c r="E143" s="6"/>
      <c r="F143" s="6"/>
      <c r="G143" s="6"/>
      <c r="H143" s="137"/>
      <c r="I143" s="29"/>
      <c r="J143" s="108"/>
      <c r="K143" s="108"/>
      <c r="L143" s="108"/>
      <c r="M143" s="108"/>
      <c r="N143" s="108"/>
      <c r="O143" s="108"/>
      <c r="P143" s="108"/>
      <c r="Q143" s="108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</row>
    <row r="144" spans="3:44" s="118" customFormat="1" ht="15" customHeight="1" x14ac:dyDescent="0.25">
      <c r="C144" s="6"/>
      <c r="D144" s="6"/>
      <c r="E144" s="6"/>
      <c r="F144" s="6"/>
      <c r="G144" s="6"/>
      <c r="H144" s="137"/>
      <c r="I144" s="29"/>
      <c r="J144" s="108"/>
      <c r="K144" s="108"/>
      <c r="L144" s="108"/>
      <c r="M144" s="108"/>
      <c r="N144" s="108"/>
      <c r="O144" s="108"/>
      <c r="P144" s="108"/>
      <c r="Q144" s="108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</row>
    <row r="145" spans="3:44" s="118" customFormat="1" ht="15" customHeight="1" x14ac:dyDescent="0.25">
      <c r="C145" s="6"/>
      <c r="D145" s="6"/>
      <c r="E145" s="6"/>
      <c r="F145" s="6"/>
      <c r="G145" s="6"/>
      <c r="H145" s="137"/>
      <c r="I145" s="29"/>
      <c r="J145" s="108"/>
      <c r="K145" s="108"/>
      <c r="L145" s="108"/>
      <c r="M145" s="108"/>
      <c r="N145" s="108"/>
      <c r="O145" s="108"/>
      <c r="P145" s="108"/>
      <c r="Q145" s="108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</row>
    <row r="146" spans="3:44" s="118" customFormat="1" ht="15" customHeight="1" x14ac:dyDescent="0.25">
      <c r="C146" s="6"/>
      <c r="D146" s="6"/>
      <c r="E146" s="6"/>
      <c r="F146" s="6"/>
      <c r="G146" s="6"/>
      <c r="H146" s="137"/>
      <c r="I146" s="29"/>
      <c r="J146" s="108"/>
      <c r="K146" s="108"/>
      <c r="L146" s="108"/>
      <c r="M146" s="108"/>
      <c r="N146" s="108"/>
      <c r="O146" s="108"/>
      <c r="P146" s="108"/>
      <c r="Q146" s="108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</row>
    <row r="147" spans="3:44" s="118" customFormat="1" ht="15" customHeight="1" x14ac:dyDescent="0.25">
      <c r="C147" s="6"/>
      <c r="D147" s="6"/>
      <c r="E147" s="6"/>
      <c r="F147" s="6"/>
      <c r="G147" s="6"/>
      <c r="H147" s="137"/>
      <c r="I147" s="29"/>
      <c r="J147" s="108"/>
      <c r="K147" s="108"/>
      <c r="L147" s="108"/>
      <c r="M147" s="108"/>
      <c r="N147" s="108"/>
      <c r="O147" s="108"/>
      <c r="P147" s="108"/>
      <c r="Q147" s="108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</row>
    <row r="148" spans="3:44" s="118" customFormat="1" ht="15" customHeight="1" x14ac:dyDescent="0.25">
      <c r="C148" s="6"/>
      <c r="D148" s="6"/>
      <c r="E148" s="6"/>
      <c r="F148" s="6"/>
      <c r="G148" s="6"/>
      <c r="H148" s="137"/>
      <c r="I148" s="29"/>
      <c r="J148" s="108"/>
      <c r="K148" s="108"/>
      <c r="L148" s="108"/>
      <c r="M148" s="108"/>
      <c r="N148" s="108"/>
      <c r="O148" s="108"/>
      <c r="P148" s="108"/>
      <c r="Q148" s="108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</row>
    <row r="149" spans="3:44" s="118" customFormat="1" ht="15" customHeight="1" x14ac:dyDescent="0.25">
      <c r="C149" s="6"/>
      <c r="D149" s="6"/>
      <c r="E149" s="6"/>
      <c r="F149" s="6"/>
      <c r="G149" s="6"/>
      <c r="H149" s="137"/>
      <c r="I149" s="29"/>
      <c r="J149" s="108"/>
      <c r="K149" s="108"/>
      <c r="L149" s="108"/>
      <c r="M149" s="108"/>
      <c r="N149" s="108"/>
      <c r="O149" s="108"/>
      <c r="P149" s="108"/>
      <c r="Q149" s="108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</row>
    <row r="150" spans="3:44" s="118" customFormat="1" ht="15" customHeight="1" x14ac:dyDescent="0.25">
      <c r="C150" s="6"/>
      <c r="D150" s="6"/>
      <c r="E150" s="6"/>
      <c r="F150" s="6"/>
      <c r="G150" s="6"/>
      <c r="H150" s="137"/>
      <c r="I150" s="29"/>
      <c r="J150" s="108"/>
      <c r="K150" s="108"/>
      <c r="L150" s="108"/>
      <c r="M150" s="108"/>
      <c r="N150" s="108"/>
      <c r="O150" s="108"/>
      <c r="P150" s="108"/>
      <c r="Q150" s="108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</row>
    <row r="151" spans="3:44" s="118" customFormat="1" ht="15" customHeight="1" x14ac:dyDescent="0.25">
      <c r="C151" s="6"/>
      <c r="D151" s="6"/>
      <c r="E151" s="6"/>
      <c r="F151" s="6"/>
      <c r="G151" s="6"/>
      <c r="H151" s="137"/>
      <c r="I151" s="29"/>
      <c r="J151" s="108"/>
      <c r="K151" s="108"/>
      <c r="L151" s="108"/>
      <c r="M151" s="108"/>
      <c r="N151" s="108"/>
      <c r="O151" s="108"/>
      <c r="P151" s="108"/>
      <c r="Q151" s="108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</row>
    <row r="152" spans="3:44" s="118" customFormat="1" ht="15" customHeight="1" x14ac:dyDescent="0.25">
      <c r="C152" s="6"/>
      <c r="D152" s="6"/>
      <c r="E152" s="6"/>
      <c r="F152" s="6"/>
      <c r="G152" s="6"/>
      <c r="H152" s="137"/>
      <c r="I152" s="29"/>
      <c r="J152" s="108"/>
      <c r="K152" s="108"/>
      <c r="L152" s="108"/>
      <c r="M152" s="108"/>
      <c r="N152" s="108"/>
      <c r="O152" s="108"/>
      <c r="P152" s="108"/>
      <c r="Q152" s="108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</row>
    <row r="153" spans="3:44" s="118" customFormat="1" ht="15" customHeight="1" x14ac:dyDescent="0.25">
      <c r="C153" s="6"/>
      <c r="D153" s="6"/>
      <c r="E153" s="6"/>
      <c r="F153" s="6"/>
      <c r="G153" s="6"/>
      <c r="H153" s="137"/>
      <c r="I153" s="29"/>
      <c r="J153" s="108"/>
      <c r="K153" s="108"/>
      <c r="L153" s="108"/>
      <c r="M153" s="108"/>
      <c r="N153" s="108"/>
      <c r="O153" s="108"/>
      <c r="P153" s="108"/>
      <c r="Q153" s="108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</row>
    <row r="154" spans="3:44" s="118" customFormat="1" ht="15" customHeight="1" x14ac:dyDescent="0.25">
      <c r="C154" s="6"/>
      <c r="D154" s="6"/>
      <c r="E154" s="6"/>
      <c r="F154" s="6"/>
      <c r="G154" s="6"/>
      <c r="H154" s="137"/>
      <c r="I154" s="29"/>
      <c r="J154" s="108"/>
      <c r="K154" s="108"/>
      <c r="L154" s="108"/>
      <c r="M154" s="108"/>
      <c r="N154" s="108"/>
      <c r="O154" s="108"/>
      <c r="P154" s="108"/>
      <c r="Q154" s="108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</row>
    <row r="155" spans="3:44" s="118" customFormat="1" ht="15" customHeight="1" x14ac:dyDescent="0.25">
      <c r="C155" s="6"/>
      <c r="D155" s="6"/>
      <c r="E155" s="6"/>
      <c r="F155" s="6"/>
      <c r="G155" s="6"/>
      <c r="H155" s="137"/>
      <c r="I155" s="29"/>
      <c r="J155" s="108"/>
      <c r="K155" s="108"/>
      <c r="L155" s="108"/>
      <c r="M155" s="108"/>
      <c r="N155" s="108"/>
      <c r="O155" s="108"/>
      <c r="P155" s="108"/>
      <c r="Q155" s="108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</row>
    <row r="156" spans="3:44" s="118" customFormat="1" ht="15" customHeight="1" x14ac:dyDescent="0.25">
      <c r="C156" s="6"/>
      <c r="D156" s="6"/>
      <c r="E156" s="6"/>
      <c r="F156" s="6"/>
      <c r="G156" s="6"/>
      <c r="H156" s="137"/>
      <c r="I156" s="29"/>
      <c r="J156" s="108"/>
      <c r="K156" s="108"/>
      <c r="L156" s="108"/>
      <c r="M156" s="108"/>
      <c r="N156" s="108"/>
      <c r="O156" s="108"/>
      <c r="P156" s="108"/>
      <c r="Q156" s="108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</row>
    <row r="157" spans="3:44" s="118" customFormat="1" ht="15" customHeight="1" x14ac:dyDescent="0.25">
      <c r="C157" s="6"/>
      <c r="D157" s="6"/>
      <c r="E157" s="6"/>
      <c r="F157" s="6"/>
      <c r="G157" s="6"/>
      <c r="H157" s="137"/>
      <c r="I157" s="29"/>
      <c r="J157" s="108"/>
      <c r="K157" s="108"/>
      <c r="L157" s="108"/>
      <c r="M157" s="108"/>
      <c r="N157" s="108"/>
      <c r="O157" s="108"/>
      <c r="P157" s="108"/>
      <c r="Q157" s="108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</row>
    <row r="158" spans="3:44" s="118" customFormat="1" ht="15" customHeight="1" x14ac:dyDescent="0.25">
      <c r="C158" s="6"/>
      <c r="D158" s="6"/>
      <c r="E158" s="6"/>
      <c r="F158" s="6"/>
      <c r="G158" s="6"/>
      <c r="H158" s="137"/>
      <c r="I158" s="29"/>
      <c r="J158" s="108"/>
      <c r="K158" s="108"/>
      <c r="L158" s="108"/>
      <c r="M158" s="108"/>
      <c r="N158" s="108"/>
      <c r="O158" s="108"/>
      <c r="P158" s="108"/>
      <c r="Q158" s="108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</row>
    <row r="159" spans="3:44" s="118" customFormat="1" ht="15" customHeight="1" x14ac:dyDescent="0.25">
      <c r="C159" s="6"/>
      <c r="D159" s="6"/>
      <c r="E159" s="6"/>
      <c r="F159" s="6"/>
      <c r="G159" s="6"/>
      <c r="H159" s="137"/>
      <c r="I159" s="29"/>
      <c r="J159" s="108"/>
      <c r="K159" s="108"/>
      <c r="L159" s="108"/>
      <c r="M159" s="108"/>
      <c r="N159" s="108"/>
      <c r="O159" s="108"/>
      <c r="P159" s="108"/>
      <c r="Q159" s="108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</row>
    <row r="160" spans="3:44" s="118" customFormat="1" ht="15" customHeight="1" x14ac:dyDescent="0.25">
      <c r="C160" s="6"/>
      <c r="D160" s="6"/>
      <c r="E160" s="6"/>
      <c r="F160" s="6"/>
      <c r="G160" s="6"/>
      <c r="H160" s="137"/>
      <c r="I160" s="29"/>
      <c r="J160" s="108"/>
      <c r="K160" s="108"/>
      <c r="L160" s="108"/>
      <c r="M160" s="108"/>
      <c r="N160" s="108"/>
      <c r="O160" s="108"/>
      <c r="P160" s="108"/>
      <c r="Q160" s="108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</row>
    <row r="161" spans="3:44" s="118" customFormat="1" ht="15" customHeight="1" x14ac:dyDescent="0.25">
      <c r="C161" s="6"/>
      <c r="D161" s="6"/>
      <c r="E161" s="6"/>
      <c r="F161" s="6"/>
      <c r="G161" s="6"/>
      <c r="H161" s="137"/>
      <c r="I161" s="29"/>
      <c r="J161" s="108"/>
      <c r="K161" s="108"/>
      <c r="L161" s="108"/>
      <c r="M161" s="108"/>
      <c r="N161" s="108"/>
      <c r="O161" s="108"/>
      <c r="P161" s="108"/>
      <c r="Q161" s="108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</row>
    <row r="162" spans="3:44" s="118" customFormat="1" ht="15" customHeight="1" x14ac:dyDescent="0.25">
      <c r="C162" s="6"/>
      <c r="D162" s="6"/>
      <c r="E162" s="6"/>
      <c r="F162" s="6"/>
      <c r="G162" s="6"/>
      <c r="H162" s="137"/>
      <c r="I162" s="29"/>
      <c r="J162" s="108"/>
      <c r="K162" s="108"/>
      <c r="L162" s="108"/>
      <c r="M162" s="108"/>
      <c r="N162" s="108"/>
      <c r="O162" s="108"/>
      <c r="P162" s="108"/>
      <c r="Q162" s="108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</row>
    <row r="163" spans="3:44" s="118" customFormat="1" ht="15" customHeight="1" x14ac:dyDescent="0.25">
      <c r="C163" s="6"/>
      <c r="D163" s="6"/>
      <c r="E163" s="6"/>
      <c r="F163" s="6"/>
      <c r="G163" s="6"/>
      <c r="H163" s="137"/>
      <c r="I163" s="29"/>
      <c r="J163" s="108"/>
      <c r="K163" s="108"/>
      <c r="L163" s="108"/>
      <c r="M163" s="108"/>
      <c r="N163" s="108"/>
      <c r="O163" s="108"/>
      <c r="P163" s="108"/>
      <c r="Q163" s="108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</row>
    <row r="164" spans="3:44" s="118" customFormat="1" ht="15" customHeight="1" x14ac:dyDescent="0.25">
      <c r="C164" s="6"/>
      <c r="D164" s="6"/>
      <c r="E164" s="6"/>
      <c r="F164" s="6"/>
      <c r="G164" s="6"/>
      <c r="H164" s="137"/>
      <c r="I164" s="29"/>
      <c r="J164" s="108"/>
      <c r="K164" s="108"/>
      <c r="L164" s="108"/>
      <c r="M164" s="108"/>
      <c r="N164" s="108"/>
      <c r="O164" s="108"/>
      <c r="P164" s="108"/>
      <c r="Q164" s="108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</row>
    <row r="165" spans="3:44" s="118" customFormat="1" ht="15" customHeight="1" x14ac:dyDescent="0.25">
      <c r="C165" s="6"/>
      <c r="D165" s="6"/>
      <c r="E165" s="6"/>
      <c r="F165" s="6"/>
      <c r="G165" s="6"/>
      <c r="H165" s="137"/>
      <c r="I165" s="29"/>
      <c r="J165" s="108"/>
      <c r="K165" s="108"/>
      <c r="L165" s="108"/>
      <c r="M165" s="108"/>
      <c r="N165" s="108"/>
      <c r="O165" s="108"/>
      <c r="P165" s="108"/>
      <c r="Q165" s="108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</row>
    <row r="166" spans="3:44" s="118" customFormat="1" ht="15" customHeight="1" x14ac:dyDescent="0.25">
      <c r="C166" s="6"/>
      <c r="D166" s="6"/>
      <c r="E166" s="6"/>
      <c r="F166" s="6"/>
      <c r="G166" s="6"/>
      <c r="H166" s="137"/>
      <c r="I166" s="29"/>
      <c r="J166" s="108"/>
      <c r="K166" s="108"/>
      <c r="L166" s="108"/>
      <c r="M166" s="108"/>
      <c r="N166" s="108"/>
      <c r="O166" s="108"/>
      <c r="P166" s="108"/>
      <c r="Q166" s="108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</row>
    <row r="167" spans="3:44" s="118" customFormat="1" ht="15" customHeight="1" x14ac:dyDescent="0.25">
      <c r="C167" s="6"/>
      <c r="D167" s="6"/>
      <c r="E167" s="6"/>
      <c r="F167" s="6"/>
      <c r="G167" s="6"/>
      <c r="H167" s="137"/>
      <c r="I167" s="29"/>
      <c r="J167" s="108"/>
      <c r="K167" s="108"/>
      <c r="L167" s="108"/>
      <c r="M167" s="108"/>
      <c r="N167" s="108"/>
      <c r="O167" s="108"/>
      <c r="P167" s="108"/>
      <c r="Q167" s="108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</row>
    <row r="168" spans="3:44" s="118" customFormat="1" ht="15" customHeight="1" x14ac:dyDescent="0.25">
      <c r="C168" s="6"/>
      <c r="D168" s="6"/>
      <c r="E168" s="6"/>
      <c r="F168" s="6"/>
      <c r="G168" s="6"/>
      <c r="H168" s="137"/>
      <c r="I168" s="29"/>
      <c r="J168" s="108"/>
      <c r="K168" s="108"/>
      <c r="L168" s="108"/>
      <c r="M168" s="108"/>
      <c r="N168" s="108"/>
      <c r="O168" s="108"/>
      <c r="P168" s="108"/>
      <c r="Q168" s="108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</row>
    <row r="169" spans="3:44" s="118" customFormat="1" ht="15" customHeight="1" x14ac:dyDescent="0.25">
      <c r="C169" s="6"/>
      <c r="D169" s="6"/>
      <c r="E169" s="6"/>
      <c r="F169" s="6"/>
      <c r="G169" s="6"/>
      <c r="H169" s="137"/>
      <c r="I169" s="29"/>
      <c r="J169" s="108"/>
      <c r="K169" s="108"/>
      <c r="L169" s="108"/>
      <c r="M169" s="108"/>
      <c r="N169" s="108"/>
      <c r="O169" s="108"/>
      <c r="P169" s="108"/>
      <c r="Q169" s="108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</row>
    <row r="170" spans="3:44" s="118" customFormat="1" ht="15" customHeight="1" x14ac:dyDescent="0.25">
      <c r="C170" s="6"/>
      <c r="D170" s="6"/>
      <c r="E170" s="6"/>
      <c r="F170" s="6"/>
      <c r="G170" s="6"/>
      <c r="H170" s="137"/>
      <c r="I170" s="29"/>
      <c r="J170" s="108"/>
      <c r="K170" s="108"/>
      <c r="L170" s="108"/>
      <c r="M170" s="108"/>
      <c r="N170" s="108"/>
      <c r="O170" s="108"/>
      <c r="P170" s="108"/>
      <c r="Q170" s="108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</row>
    <row r="171" spans="3:44" s="118" customFormat="1" ht="15" customHeight="1" x14ac:dyDescent="0.25">
      <c r="C171" s="6"/>
      <c r="D171" s="6"/>
      <c r="E171" s="6"/>
      <c r="F171" s="6"/>
      <c r="G171" s="6"/>
      <c r="H171" s="137"/>
      <c r="I171" s="29"/>
      <c r="J171" s="108"/>
      <c r="K171" s="108"/>
      <c r="L171" s="108"/>
      <c r="M171" s="108"/>
      <c r="N171" s="108"/>
      <c r="O171" s="108"/>
      <c r="P171" s="108"/>
      <c r="Q171" s="108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</row>
    <row r="172" spans="3:44" s="118" customFormat="1" ht="15" customHeight="1" x14ac:dyDescent="0.25">
      <c r="C172" s="6"/>
      <c r="D172" s="6"/>
      <c r="E172" s="6"/>
      <c r="F172" s="6"/>
      <c r="G172" s="6"/>
      <c r="H172" s="137"/>
      <c r="I172" s="29"/>
      <c r="J172" s="108"/>
      <c r="K172" s="108"/>
      <c r="L172" s="108"/>
      <c r="M172" s="108"/>
      <c r="N172" s="108"/>
      <c r="O172" s="108"/>
      <c r="P172" s="108"/>
      <c r="Q172" s="108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</row>
    <row r="173" spans="3:44" s="118" customFormat="1" ht="15" customHeight="1" x14ac:dyDescent="0.25">
      <c r="C173" s="6"/>
      <c r="D173" s="6"/>
      <c r="E173" s="6"/>
      <c r="F173" s="6"/>
      <c r="G173" s="6"/>
      <c r="H173" s="137"/>
      <c r="I173" s="29"/>
      <c r="J173" s="108"/>
      <c r="K173" s="108"/>
      <c r="L173" s="108"/>
      <c r="M173" s="108"/>
      <c r="N173" s="108"/>
      <c r="O173" s="108"/>
      <c r="P173" s="108"/>
      <c r="Q173" s="108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</row>
    <row r="174" spans="3:44" s="118" customFormat="1" ht="15" customHeight="1" x14ac:dyDescent="0.25">
      <c r="C174" s="6"/>
      <c r="D174" s="6"/>
      <c r="E174" s="6"/>
      <c r="F174" s="6"/>
      <c r="G174" s="6"/>
      <c r="H174" s="137"/>
      <c r="I174" s="29"/>
      <c r="J174" s="108"/>
      <c r="K174" s="108"/>
      <c r="L174" s="108"/>
      <c r="M174" s="108"/>
      <c r="N174" s="108"/>
      <c r="O174" s="108"/>
      <c r="P174" s="108"/>
      <c r="Q174" s="108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</row>
    <row r="175" spans="3:44" s="118" customFormat="1" ht="15" customHeight="1" x14ac:dyDescent="0.25">
      <c r="C175" s="6"/>
      <c r="D175" s="6"/>
      <c r="E175" s="6"/>
      <c r="F175" s="6"/>
      <c r="G175" s="6"/>
      <c r="H175" s="137"/>
      <c r="I175" s="29"/>
      <c r="J175" s="108"/>
      <c r="K175" s="108"/>
      <c r="L175" s="108"/>
      <c r="M175" s="108"/>
      <c r="N175" s="108"/>
      <c r="O175" s="108"/>
      <c r="P175" s="108"/>
      <c r="Q175" s="108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</row>
    <row r="176" spans="3:44" s="118" customFormat="1" ht="15" customHeight="1" x14ac:dyDescent="0.25">
      <c r="C176" s="6"/>
      <c r="D176" s="6"/>
      <c r="E176" s="6"/>
      <c r="F176" s="6"/>
      <c r="G176" s="6"/>
      <c r="H176" s="137"/>
      <c r="I176" s="29"/>
      <c r="J176" s="108"/>
      <c r="K176" s="108"/>
      <c r="L176" s="108"/>
      <c r="M176" s="108"/>
      <c r="N176" s="108"/>
      <c r="O176" s="108"/>
      <c r="P176" s="108"/>
      <c r="Q176" s="108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</row>
    <row r="177" spans="3:44" s="118" customFormat="1" ht="15" customHeight="1" x14ac:dyDescent="0.25">
      <c r="C177" s="6"/>
      <c r="D177" s="6"/>
      <c r="E177" s="6"/>
      <c r="F177" s="6"/>
      <c r="G177" s="6"/>
      <c r="H177" s="137"/>
      <c r="I177" s="29"/>
      <c r="J177" s="108"/>
      <c r="K177" s="108"/>
      <c r="L177" s="108"/>
      <c r="M177" s="108"/>
      <c r="N177" s="108"/>
      <c r="O177" s="108"/>
      <c r="P177" s="108"/>
      <c r="Q177" s="108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</row>
    <row r="178" spans="3:44" s="118" customFormat="1" ht="15" customHeight="1" x14ac:dyDescent="0.25">
      <c r="C178" s="6"/>
      <c r="D178" s="6"/>
      <c r="E178" s="6"/>
      <c r="F178" s="6"/>
      <c r="G178" s="6"/>
      <c r="H178" s="137"/>
      <c r="I178" s="29"/>
      <c r="J178" s="108"/>
      <c r="K178" s="108"/>
      <c r="L178" s="108"/>
      <c r="M178" s="108"/>
      <c r="N178" s="108"/>
      <c r="O178" s="108"/>
      <c r="P178" s="108"/>
      <c r="Q178" s="108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</row>
    <row r="179" spans="3:44" s="118" customFormat="1" ht="15" customHeight="1" x14ac:dyDescent="0.25">
      <c r="C179" s="6"/>
      <c r="D179" s="6"/>
      <c r="E179" s="6"/>
      <c r="F179" s="6"/>
      <c r="G179" s="6"/>
      <c r="H179" s="137"/>
      <c r="I179" s="29"/>
      <c r="J179" s="108"/>
      <c r="K179" s="108"/>
      <c r="L179" s="108"/>
      <c r="M179" s="108"/>
      <c r="N179" s="108"/>
      <c r="O179" s="108"/>
      <c r="P179" s="108"/>
      <c r="Q179" s="108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</row>
    <row r="180" spans="3:44" s="118" customFormat="1" ht="15" customHeight="1" x14ac:dyDescent="0.25">
      <c r="C180" s="6"/>
      <c r="D180" s="6"/>
      <c r="E180" s="6"/>
      <c r="F180" s="6"/>
      <c r="G180" s="6"/>
      <c r="H180" s="137"/>
      <c r="I180" s="29"/>
      <c r="J180" s="108"/>
      <c r="K180" s="108"/>
      <c r="L180" s="108"/>
      <c r="M180" s="108"/>
      <c r="N180" s="108"/>
      <c r="O180" s="108"/>
      <c r="P180" s="108"/>
      <c r="Q180" s="108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</row>
    <row r="181" spans="3:44" s="118" customFormat="1" ht="15" customHeight="1" x14ac:dyDescent="0.25">
      <c r="C181" s="6"/>
      <c r="D181" s="6"/>
      <c r="E181" s="6"/>
      <c r="F181" s="6"/>
      <c r="G181" s="6"/>
      <c r="H181" s="137"/>
      <c r="I181" s="29"/>
      <c r="J181" s="108"/>
      <c r="K181" s="108"/>
      <c r="L181" s="108"/>
      <c r="M181" s="108"/>
      <c r="N181" s="108"/>
      <c r="O181" s="108"/>
      <c r="P181" s="108"/>
      <c r="Q181" s="108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</row>
    <row r="182" spans="3:44" s="118" customFormat="1" ht="15" customHeight="1" x14ac:dyDescent="0.25">
      <c r="C182" s="6"/>
      <c r="D182" s="6"/>
      <c r="E182" s="6"/>
      <c r="F182" s="6"/>
      <c r="G182" s="6"/>
      <c r="H182" s="137"/>
      <c r="I182" s="29"/>
      <c r="J182" s="108"/>
      <c r="K182" s="108"/>
      <c r="L182" s="108"/>
      <c r="M182" s="108"/>
      <c r="N182" s="108"/>
      <c r="O182" s="108"/>
      <c r="P182" s="108"/>
      <c r="Q182" s="108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</row>
    <row r="183" spans="3:44" s="118" customFormat="1" ht="15" customHeight="1" x14ac:dyDescent="0.25">
      <c r="C183" s="6"/>
      <c r="D183" s="6"/>
      <c r="E183" s="6"/>
      <c r="F183" s="6"/>
      <c r="G183" s="6"/>
      <c r="H183" s="137"/>
      <c r="I183" s="29"/>
      <c r="J183" s="108"/>
      <c r="K183" s="108"/>
      <c r="L183" s="108"/>
      <c r="M183" s="108"/>
      <c r="N183" s="108"/>
      <c r="O183" s="108"/>
      <c r="P183" s="108"/>
      <c r="Q183" s="108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</row>
    <row r="184" spans="3:44" s="118" customFormat="1" ht="15" customHeight="1" x14ac:dyDescent="0.25">
      <c r="C184" s="6"/>
      <c r="D184" s="6"/>
      <c r="E184" s="6"/>
      <c r="F184" s="6"/>
      <c r="G184" s="6"/>
      <c r="H184" s="137"/>
      <c r="I184" s="29"/>
      <c r="J184" s="108"/>
      <c r="K184" s="108"/>
      <c r="L184" s="108"/>
      <c r="M184" s="108"/>
      <c r="N184" s="108"/>
      <c r="O184" s="108"/>
      <c r="P184" s="108"/>
      <c r="Q184" s="108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</row>
    <row r="185" spans="3:44" s="118" customFormat="1" ht="15" customHeight="1" x14ac:dyDescent="0.25">
      <c r="C185" s="6"/>
      <c r="D185" s="6"/>
      <c r="E185" s="6"/>
      <c r="F185" s="6"/>
      <c r="G185" s="6"/>
      <c r="H185" s="137"/>
      <c r="I185" s="29"/>
      <c r="J185" s="108"/>
      <c r="K185" s="108"/>
      <c r="L185" s="108"/>
      <c r="M185" s="108"/>
      <c r="N185" s="108"/>
      <c r="O185" s="108"/>
      <c r="P185" s="108"/>
      <c r="Q185" s="108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</row>
    <row r="186" spans="3:44" s="118" customFormat="1" ht="15" customHeight="1" x14ac:dyDescent="0.25">
      <c r="C186" s="6"/>
      <c r="D186" s="6"/>
      <c r="E186" s="6"/>
      <c r="F186" s="6"/>
      <c r="G186" s="6"/>
      <c r="H186" s="137"/>
      <c r="I186" s="29"/>
      <c r="J186" s="108"/>
      <c r="K186" s="108"/>
      <c r="L186" s="108"/>
      <c r="M186" s="108"/>
      <c r="N186" s="108"/>
      <c r="O186" s="108"/>
      <c r="P186" s="108"/>
      <c r="Q186" s="108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</row>
    <row r="187" spans="3:44" s="118" customFormat="1" ht="15" customHeight="1" x14ac:dyDescent="0.25">
      <c r="C187" s="6"/>
      <c r="D187" s="6"/>
      <c r="E187" s="6"/>
      <c r="F187" s="6"/>
      <c r="G187" s="6"/>
      <c r="H187" s="137"/>
      <c r="I187" s="29"/>
      <c r="J187" s="108"/>
      <c r="K187" s="108"/>
      <c r="L187" s="108"/>
      <c r="M187" s="108"/>
      <c r="N187" s="108"/>
      <c r="O187" s="108"/>
      <c r="P187" s="108"/>
      <c r="Q187" s="108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</row>
    <row r="188" spans="3:44" s="118" customFormat="1" ht="15" customHeight="1" x14ac:dyDescent="0.25">
      <c r="C188" s="6"/>
      <c r="D188" s="6"/>
      <c r="E188" s="6"/>
      <c r="F188" s="6"/>
      <c r="G188" s="6"/>
      <c r="H188" s="137"/>
      <c r="I188" s="29"/>
      <c r="J188" s="108"/>
      <c r="K188" s="108"/>
      <c r="L188" s="108"/>
      <c r="M188" s="108"/>
      <c r="N188" s="108"/>
      <c r="O188" s="108"/>
      <c r="P188" s="108"/>
      <c r="Q188" s="108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</row>
    <row r="189" spans="3:44" s="118" customFormat="1" ht="15" customHeight="1" x14ac:dyDescent="0.25">
      <c r="C189" s="6"/>
      <c r="D189" s="6"/>
      <c r="E189" s="6"/>
      <c r="F189" s="6"/>
      <c r="G189" s="6"/>
      <c r="H189" s="137"/>
      <c r="I189" s="29"/>
      <c r="J189" s="108"/>
      <c r="K189" s="108"/>
      <c r="L189" s="108"/>
      <c r="M189" s="108"/>
      <c r="N189" s="108"/>
      <c r="O189" s="108"/>
      <c r="P189" s="108"/>
      <c r="Q189" s="108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</row>
    <row r="190" spans="3:44" s="118" customFormat="1" ht="15" customHeight="1" x14ac:dyDescent="0.25">
      <c r="C190" s="6"/>
      <c r="D190" s="6"/>
      <c r="E190" s="6"/>
      <c r="F190" s="6"/>
      <c r="G190" s="6"/>
      <c r="H190" s="137"/>
      <c r="I190" s="29"/>
      <c r="J190" s="108"/>
      <c r="K190" s="108"/>
      <c r="L190" s="108"/>
      <c r="M190" s="108"/>
      <c r="N190" s="108"/>
      <c r="O190" s="108"/>
      <c r="P190" s="108"/>
      <c r="Q190" s="108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</row>
  </sheetData>
  <mergeCells count="72">
    <mergeCell ref="C61:K61"/>
    <mergeCell ref="C55:D55"/>
    <mergeCell ref="E55:F55"/>
    <mergeCell ref="C56:E56"/>
    <mergeCell ref="F56:H56"/>
    <mergeCell ref="M57:Q57"/>
    <mergeCell ref="C60:K60"/>
    <mergeCell ref="C51:D51"/>
    <mergeCell ref="C52:D52"/>
    <mergeCell ref="E52:F52"/>
    <mergeCell ref="C53:D53"/>
    <mergeCell ref="E53:F53"/>
    <mergeCell ref="C54:D54"/>
    <mergeCell ref="E54:F54"/>
    <mergeCell ref="D44:G44"/>
    <mergeCell ref="B45:N45"/>
    <mergeCell ref="C46:Q46"/>
    <mergeCell ref="D47:G47"/>
    <mergeCell ref="B48:N48"/>
    <mergeCell ref="B49:N49"/>
    <mergeCell ref="B38:N38"/>
    <mergeCell ref="C39:Q39"/>
    <mergeCell ref="D40:G40"/>
    <mergeCell ref="D41:G41"/>
    <mergeCell ref="D42:G42"/>
    <mergeCell ref="D43:G43"/>
    <mergeCell ref="D32:G32"/>
    <mergeCell ref="D33:G33"/>
    <mergeCell ref="D34:G34"/>
    <mergeCell ref="D35:G35"/>
    <mergeCell ref="D36:G36"/>
    <mergeCell ref="D37:G37"/>
    <mergeCell ref="D26:G26"/>
    <mergeCell ref="D27:G27"/>
    <mergeCell ref="D28:G28"/>
    <mergeCell ref="B29:N29"/>
    <mergeCell ref="C30:Q30"/>
    <mergeCell ref="D31:G31"/>
    <mergeCell ref="C20:Q20"/>
    <mergeCell ref="D21:G21"/>
    <mergeCell ref="D22:G22"/>
    <mergeCell ref="D23:G23"/>
    <mergeCell ref="D24:G24"/>
    <mergeCell ref="D25:G25"/>
    <mergeCell ref="C14:Q14"/>
    <mergeCell ref="D15:G15"/>
    <mergeCell ref="D16:G16"/>
    <mergeCell ref="D17:G17"/>
    <mergeCell ref="D18:G18"/>
    <mergeCell ref="B19:N19"/>
    <mergeCell ref="B8:K8"/>
    <mergeCell ref="C9:Q9"/>
    <mergeCell ref="D10:G10"/>
    <mergeCell ref="D11:G11"/>
    <mergeCell ref="D12:G12"/>
    <mergeCell ref="B13:N13"/>
    <mergeCell ref="B5:Q5"/>
    <mergeCell ref="B6:B7"/>
    <mergeCell ref="C6:C7"/>
    <mergeCell ref="D6:G7"/>
    <mergeCell ref="H6:H7"/>
    <mergeCell ref="I6:I7"/>
    <mergeCell ref="J6:L6"/>
    <mergeCell ref="M6:M7"/>
    <mergeCell ref="N6:N7"/>
    <mergeCell ref="O6:Q6"/>
    <mergeCell ref="B1:Q1"/>
    <mergeCell ref="B2:Q2"/>
    <mergeCell ref="B3:Q3"/>
    <mergeCell ref="C4:G4"/>
    <mergeCell ref="I4:J4"/>
    <mergeCell ref="K4:Q4"/>
  </mergeCells>
  <pageMargins left="0.78740157480314965" right="0.59055118110236227" top="1.1811023622047245" bottom="0.78740157480314965" header="0.31496062992125984" footer="0.31496062992125984"/>
  <pageSetup paperSize="9"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MATERIAL + MÃO DE OBRA TF 30</vt:lpstr>
      <vt:lpstr>MATERIAL + MÃO DE OBRA Cartório</vt:lpstr>
      <vt:lpstr>'MATERIAL + MÃO DE OBRA Cartório'!Area_de_impressao</vt:lpstr>
      <vt:lpstr>'MATERIAL + MÃO DE OBRA TF 30'!Area_de_impressao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Samanta Amaral Martins</dc:creator>
  <cp:lastModifiedBy>Samanta Amaral Martins</cp:lastModifiedBy>
  <dcterms:created xsi:type="dcterms:W3CDTF">2022-05-05T13:59:53Z</dcterms:created>
  <dcterms:modified xsi:type="dcterms:W3CDTF">2022-05-05T14:01:02Z</dcterms:modified>
</cp:coreProperties>
</file>