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ompras 06 - CRISTIANE\Editais 2021\Tomada de Preços\TP 22\"/>
    </mc:Choice>
  </mc:AlternateContent>
  <xr:revisionPtr revIDLastSave="0" documentId="8_{2A9426EA-E783-4D81-90A6-A9FE95F68EA9}" xr6:coauthVersionLast="47" xr6:coauthVersionMax="47" xr10:uidLastSave="{00000000-0000-0000-0000-000000000000}"/>
  <bookViews>
    <workbookView xWindow="-120" yWindow="-120" windowWidth="29040" windowHeight="15840" activeTab="1" xr2:uid="{0349E28A-8CFE-499D-989E-AF0F10324AE5}"/>
  </bookViews>
  <sheets>
    <sheet name="MATERIAL + M.O. ATUALIZADA" sheetId="1" r:id="rId1"/>
    <sheet name="CRONOGRAMA" sheetId="2" r:id="rId2"/>
  </sheets>
  <externalReferences>
    <externalReference r:id="rId3"/>
    <externalReference r:id="rId4"/>
  </externalReferences>
  <definedNames>
    <definedName name="_xlnm.Print_Area" localSheetId="1">CRONOGRAMA!$A$1:$O$29</definedName>
    <definedName name="_xlnm.Print_Area" localSheetId="0">'MATERIAL + M.O. ATUALIZADA'!$B$1:$N$141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2" l="1"/>
  <c r="C18" i="2" l="1"/>
  <c r="C17" i="2"/>
  <c r="C16" i="2"/>
  <c r="C15" i="2"/>
  <c r="C14" i="2"/>
  <c r="C13" i="2"/>
  <c r="C12" i="2"/>
  <c r="C11" i="2"/>
  <c r="C10" i="2"/>
  <c r="C9" i="2"/>
  <c r="M127" i="1" l="1"/>
  <c r="L127" i="1"/>
  <c r="N127" i="1" s="1"/>
  <c r="I127" i="1"/>
  <c r="J127" i="1" s="1"/>
  <c r="I126" i="1"/>
  <c r="J126" i="1" s="1"/>
  <c r="L126" i="1"/>
  <c r="M126" i="1"/>
  <c r="M13" i="1"/>
  <c r="L13" i="1"/>
  <c r="N13" i="1" s="1"/>
  <c r="I13" i="1"/>
  <c r="J13" i="1" s="1"/>
  <c r="N126" i="1" l="1"/>
  <c r="M130" i="1"/>
  <c r="M131" i="1" s="1"/>
  <c r="L130" i="1"/>
  <c r="L131" i="1" s="1"/>
  <c r="I130" i="1"/>
  <c r="J130" i="1" s="1"/>
  <c r="M125" i="1"/>
  <c r="L125" i="1"/>
  <c r="I125" i="1"/>
  <c r="J125" i="1" s="1"/>
  <c r="M124" i="1"/>
  <c r="L124" i="1"/>
  <c r="I124" i="1"/>
  <c r="J124" i="1" s="1"/>
  <c r="M123" i="1"/>
  <c r="L123" i="1"/>
  <c r="I123" i="1"/>
  <c r="J123" i="1" s="1"/>
  <c r="M122" i="1"/>
  <c r="L122" i="1"/>
  <c r="I122" i="1"/>
  <c r="J122" i="1" s="1"/>
  <c r="M121" i="1"/>
  <c r="L121" i="1"/>
  <c r="I121" i="1"/>
  <c r="J121" i="1" s="1"/>
  <c r="M120" i="1"/>
  <c r="L120" i="1"/>
  <c r="I120" i="1"/>
  <c r="J120" i="1" s="1"/>
  <c r="M119" i="1"/>
  <c r="L119" i="1"/>
  <c r="I119" i="1"/>
  <c r="J119" i="1" s="1"/>
  <c r="M118" i="1"/>
  <c r="L118" i="1"/>
  <c r="I118" i="1"/>
  <c r="J118" i="1" s="1"/>
  <c r="M117" i="1"/>
  <c r="L117" i="1"/>
  <c r="I117" i="1"/>
  <c r="J117" i="1" s="1"/>
  <c r="M116" i="1"/>
  <c r="L116" i="1"/>
  <c r="I116" i="1"/>
  <c r="J116" i="1" s="1"/>
  <c r="M113" i="1"/>
  <c r="L113" i="1"/>
  <c r="I113" i="1"/>
  <c r="J113" i="1" s="1"/>
  <c r="M112" i="1"/>
  <c r="L112" i="1"/>
  <c r="I112" i="1"/>
  <c r="J112" i="1" s="1"/>
  <c r="I111" i="1"/>
  <c r="E111" i="1"/>
  <c r="L111" i="1" s="1"/>
  <c r="I110" i="1"/>
  <c r="E110" i="1"/>
  <c r="L110" i="1" s="1"/>
  <c r="H109" i="1"/>
  <c r="M109" i="1" s="1"/>
  <c r="G109" i="1"/>
  <c r="M108" i="1"/>
  <c r="L108" i="1"/>
  <c r="I108" i="1"/>
  <c r="J108" i="1" s="1"/>
  <c r="M105" i="1"/>
  <c r="L105" i="1"/>
  <c r="I105" i="1"/>
  <c r="J105" i="1" s="1"/>
  <c r="M104" i="1"/>
  <c r="L104" i="1"/>
  <c r="I104" i="1"/>
  <c r="J104" i="1" s="1"/>
  <c r="H103" i="1"/>
  <c r="M103" i="1" s="1"/>
  <c r="G103" i="1"/>
  <c r="L103" i="1" s="1"/>
  <c r="N103" i="1" s="1"/>
  <c r="H102" i="1"/>
  <c r="M102" i="1" s="1"/>
  <c r="G102" i="1"/>
  <c r="L102" i="1" s="1"/>
  <c r="I101" i="1"/>
  <c r="E101" i="1"/>
  <c r="M101" i="1" s="1"/>
  <c r="M100" i="1"/>
  <c r="L100" i="1"/>
  <c r="I100" i="1"/>
  <c r="J100" i="1" s="1"/>
  <c r="I99" i="1"/>
  <c r="E99" i="1"/>
  <c r="L99" i="1" s="1"/>
  <c r="I98" i="1"/>
  <c r="E98" i="1"/>
  <c r="L98" i="1" s="1"/>
  <c r="M97" i="1"/>
  <c r="L97" i="1"/>
  <c r="I97" i="1"/>
  <c r="J97" i="1" s="1"/>
  <c r="I96" i="1"/>
  <c r="E96" i="1"/>
  <c r="L96" i="1" s="1"/>
  <c r="I95" i="1"/>
  <c r="E95" i="1"/>
  <c r="L95" i="1" s="1"/>
  <c r="I94" i="1"/>
  <c r="E94" i="1"/>
  <c r="L94" i="1" s="1"/>
  <c r="I93" i="1"/>
  <c r="E93" i="1"/>
  <c r="L93" i="1" s="1"/>
  <c r="M92" i="1"/>
  <c r="L92" i="1"/>
  <c r="I92" i="1"/>
  <c r="J92" i="1" s="1"/>
  <c r="L88" i="1"/>
  <c r="H88" i="1"/>
  <c r="M88" i="1" s="1"/>
  <c r="L87" i="1"/>
  <c r="H87" i="1"/>
  <c r="M87" i="1" s="1"/>
  <c r="L86" i="1"/>
  <c r="H86" i="1"/>
  <c r="M86" i="1" s="1"/>
  <c r="L85" i="1"/>
  <c r="H85" i="1"/>
  <c r="M85" i="1" s="1"/>
  <c r="L84" i="1"/>
  <c r="H84" i="1"/>
  <c r="M84" i="1" s="1"/>
  <c r="L83" i="1"/>
  <c r="H83" i="1"/>
  <c r="M83" i="1" s="1"/>
  <c r="M78" i="1"/>
  <c r="L78" i="1"/>
  <c r="I78" i="1"/>
  <c r="J78" i="1" s="1"/>
  <c r="M77" i="1"/>
  <c r="L77" i="1"/>
  <c r="I77" i="1"/>
  <c r="J77" i="1" s="1"/>
  <c r="M76" i="1"/>
  <c r="L76" i="1"/>
  <c r="I76" i="1"/>
  <c r="J76" i="1" s="1"/>
  <c r="H75" i="1"/>
  <c r="M75" i="1" s="1"/>
  <c r="G75" i="1"/>
  <c r="L75" i="1" s="1"/>
  <c r="H74" i="1"/>
  <c r="M74" i="1" s="1"/>
  <c r="G74" i="1"/>
  <c r="L74" i="1" s="1"/>
  <c r="H73" i="1"/>
  <c r="M73" i="1" s="1"/>
  <c r="G73" i="1"/>
  <c r="L73" i="1" s="1"/>
  <c r="H72" i="1"/>
  <c r="M72" i="1" s="1"/>
  <c r="G72" i="1"/>
  <c r="L72" i="1" s="1"/>
  <c r="M71" i="1"/>
  <c r="L71" i="1"/>
  <c r="I71" i="1"/>
  <c r="J71" i="1" s="1"/>
  <c r="I70" i="1"/>
  <c r="E70" i="1"/>
  <c r="L70" i="1" s="1"/>
  <c r="M69" i="1"/>
  <c r="L69" i="1"/>
  <c r="I69" i="1"/>
  <c r="J69" i="1" s="1"/>
  <c r="H65" i="1"/>
  <c r="G65" i="1"/>
  <c r="E65" i="1"/>
  <c r="H64" i="1"/>
  <c r="G64" i="1"/>
  <c r="E64" i="1"/>
  <c r="H63" i="1"/>
  <c r="G63" i="1"/>
  <c r="E63" i="1"/>
  <c r="H62" i="1"/>
  <c r="G62" i="1"/>
  <c r="E62" i="1"/>
  <c r="I61" i="1"/>
  <c r="E61" i="1"/>
  <c r="M61" i="1" s="1"/>
  <c r="I60" i="1"/>
  <c r="E60" i="1"/>
  <c r="M60" i="1" s="1"/>
  <c r="I59" i="1"/>
  <c r="E59" i="1"/>
  <c r="M59" i="1" s="1"/>
  <c r="H58" i="1"/>
  <c r="G58" i="1"/>
  <c r="E58" i="1"/>
  <c r="I57" i="1"/>
  <c r="E57" i="1"/>
  <c r="M57" i="1" s="1"/>
  <c r="I56" i="1"/>
  <c r="E56" i="1"/>
  <c r="M56" i="1" s="1"/>
  <c r="I55" i="1"/>
  <c r="E55" i="1"/>
  <c r="M55" i="1" s="1"/>
  <c r="H54" i="1"/>
  <c r="G54" i="1"/>
  <c r="I54" i="1" s="1"/>
  <c r="E54" i="1"/>
  <c r="I53" i="1"/>
  <c r="E53" i="1"/>
  <c r="M53" i="1" s="1"/>
  <c r="I52" i="1"/>
  <c r="E52" i="1"/>
  <c r="M52" i="1" s="1"/>
  <c r="I51" i="1"/>
  <c r="E51" i="1"/>
  <c r="M51" i="1" s="1"/>
  <c r="I50" i="1"/>
  <c r="E50" i="1"/>
  <c r="M50" i="1" s="1"/>
  <c r="M47" i="1"/>
  <c r="L47" i="1"/>
  <c r="I47" i="1"/>
  <c r="J47" i="1" s="1"/>
  <c r="I46" i="1"/>
  <c r="E46" i="1"/>
  <c r="L46" i="1" s="1"/>
  <c r="I45" i="1"/>
  <c r="E45" i="1"/>
  <c r="L45" i="1" s="1"/>
  <c r="I44" i="1"/>
  <c r="E44" i="1"/>
  <c r="L44" i="1" s="1"/>
  <c r="I43" i="1"/>
  <c r="E43" i="1"/>
  <c r="L43" i="1" s="1"/>
  <c r="I42" i="1"/>
  <c r="E42" i="1"/>
  <c r="L42" i="1" s="1"/>
  <c r="I41" i="1"/>
  <c r="E41" i="1"/>
  <c r="L41" i="1" s="1"/>
  <c r="I40" i="1"/>
  <c r="E40" i="1"/>
  <c r="L40" i="1" s="1"/>
  <c r="I39" i="1"/>
  <c r="E39" i="1"/>
  <c r="L39" i="1" s="1"/>
  <c r="H38" i="1"/>
  <c r="G38" i="1"/>
  <c r="E38" i="1"/>
  <c r="I37" i="1"/>
  <c r="E37" i="1"/>
  <c r="L37" i="1" s="1"/>
  <c r="I36" i="1"/>
  <c r="E36" i="1"/>
  <c r="L36" i="1" s="1"/>
  <c r="I35" i="1"/>
  <c r="E35" i="1"/>
  <c r="L35" i="1" s="1"/>
  <c r="I34" i="1"/>
  <c r="E34" i="1"/>
  <c r="L34" i="1" s="1"/>
  <c r="I33" i="1"/>
  <c r="E33" i="1"/>
  <c r="L33" i="1" s="1"/>
  <c r="H29" i="1"/>
  <c r="G29" i="1"/>
  <c r="E29" i="1"/>
  <c r="I28" i="1"/>
  <c r="E28" i="1"/>
  <c r="L28" i="1" s="1"/>
  <c r="I27" i="1"/>
  <c r="E27" i="1"/>
  <c r="L27" i="1" s="1"/>
  <c r="H26" i="1"/>
  <c r="G26" i="1"/>
  <c r="E26" i="1"/>
  <c r="H25" i="1"/>
  <c r="G25" i="1"/>
  <c r="E25" i="1"/>
  <c r="I24" i="1"/>
  <c r="E24" i="1"/>
  <c r="L24" i="1" s="1"/>
  <c r="I23" i="1"/>
  <c r="E23" i="1"/>
  <c r="L23" i="1" s="1"/>
  <c r="I22" i="1"/>
  <c r="E22" i="1"/>
  <c r="L22" i="1" s="1"/>
  <c r="I21" i="1"/>
  <c r="E21" i="1"/>
  <c r="L21" i="1" s="1"/>
  <c r="I20" i="1"/>
  <c r="E20" i="1"/>
  <c r="L20" i="1" s="1"/>
  <c r="I19" i="1"/>
  <c r="E19" i="1"/>
  <c r="L19" i="1" s="1"/>
  <c r="M18" i="1"/>
  <c r="L18" i="1"/>
  <c r="I18" i="1"/>
  <c r="J18" i="1" s="1"/>
  <c r="I17" i="1"/>
  <c r="E17" i="1"/>
  <c r="M17" i="1" s="1"/>
  <c r="I14" i="1"/>
  <c r="E14" i="1"/>
  <c r="M14" i="1" s="1"/>
  <c r="M12" i="1"/>
  <c r="L12" i="1"/>
  <c r="I12" i="1"/>
  <c r="J12" i="1" s="1"/>
  <c r="M11" i="1"/>
  <c r="L11" i="1"/>
  <c r="I11" i="1"/>
  <c r="J11" i="1" s="1"/>
  <c r="H10" i="1"/>
  <c r="G10" i="1"/>
  <c r="E10" i="1"/>
  <c r="M9" i="1"/>
  <c r="L9" i="1"/>
  <c r="I9" i="1"/>
  <c r="J9" i="1" s="1"/>
  <c r="L128" i="1" l="1"/>
  <c r="M128" i="1"/>
  <c r="M39" i="1"/>
  <c r="L52" i="1"/>
  <c r="J22" i="1"/>
  <c r="J39" i="1"/>
  <c r="M25" i="1"/>
  <c r="I25" i="1"/>
  <c r="J25" i="1" s="1"/>
  <c r="I58" i="1"/>
  <c r="N84" i="1"/>
  <c r="N76" i="1"/>
  <c r="J21" i="1"/>
  <c r="I64" i="1"/>
  <c r="J64" i="1" s="1"/>
  <c r="J42" i="1"/>
  <c r="L51" i="1"/>
  <c r="N51" i="1" s="1"/>
  <c r="M58" i="1"/>
  <c r="I87" i="1"/>
  <c r="J87" i="1" s="1"/>
  <c r="N100" i="1"/>
  <c r="N87" i="1"/>
  <c r="N104" i="1"/>
  <c r="N120" i="1"/>
  <c r="I38" i="1"/>
  <c r="J38" i="1" s="1"/>
  <c r="J41" i="1"/>
  <c r="N11" i="1"/>
  <c r="J20" i="1"/>
  <c r="J24" i="1"/>
  <c r="J40" i="1"/>
  <c r="N85" i="1"/>
  <c r="J98" i="1"/>
  <c r="M27" i="1"/>
  <c r="N27" i="1" s="1"/>
  <c r="J44" i="1"/>
  <c r="J52" i="1"/>
  <c r="M95" i="1"/>
  <c r="N95" i="1" s="1"/>
  <c r="M98" i="1"/>
  <c r="N98" i="1" s="1"/>
  <c r="N125" i="1"/>
  <c r="M41" i="1"/>
  <c r="N41" i="1" s="1"/>
  <c r="J56" i="1"/>
  <c r="L58" i="1"/>
  <c r="I10" i="1"/>
  <c r="J10" i="1" s="1"/>
  <c r="M45" i="1"/>
  <c r="N45" i="1" s="1"/>
  <c r="L56" i="1"/>
  <c r="N56" i="1" s="1"/>
  <c r="N105" i="1"/>
  <c r="I29" i="1"/>
  <c r="J29" i="1" s="1"/>
  <c r="M54" i="1"/>
  <c r="L63" i="1"/>
  <c r="N97" i="1"/>
  <c r="J43" i="1"/>
  <c r="J46" i="1"/>
  <c r="I72" i="1"/>
  <c r="J72" i="1" s="1"/>
  <c r="N77" i="1"/>
  <c r="J93" i="1"/>
  <c r="J110" i="1"/>
  <c r="M10" i="1"/>
  <c r="M15" i="1" s="1"/>
  <c r="N12" i="1"/>
  <c r="N18" i="1"/>
  <c r="M34" i="1"/>
  <c r="N34" i="1" s="1"/>
  <c r="M38" i="1"/>
  <c r="J57" i="1"/>
  <c r="I65" i="1"/>
  <c r="J65" i="1" s="1"/>
  <c r="M70" i="1"/>
  <c r="N70" i="1" s="1"/>
  <c r="I88" i="1"/>
  <c r="J88" i="1" s="1"/>
  <c r="J70" i="1"/>
  <c r="L54" i="1"/>
  <c r="N88" i="1"/>
  <c r="J111" i="1"/>
  <c r="M93" i="1"/>
  <c r="N93" i="1" s="1"/>
  <c r="N52" i="1"/>
  <c r="I73" i="1"/>
  <c r="J73" i="1" s="1"/>
  <c r="M111" i="1"/>
  <c r="N111" i="1" s="1"/>
  <c r="M96" i="1"/>
  <c r="N96" i="1" s="1"/>
  <c r="J14" i="1"/>
  <c r="J19" i="1"/>
  <c r="J23" i="1"/>
  <c r="I26" i="1"/>
  <c r="J26" i="1" s="1"/>
  <c r="M35" i="1"/>
  <c r="N35" i="1" s="1"/>
  <c r="J45" i="1"/>
  <c r="J55" i="1"/>
  <c r="M64" i="1"/>
  <c r="M43" i="1"/>
  <c r="N43" i="1" s="1"/>
  <c r="J58" i="1"/>
  <c r="M89" i="1"/>
  <c r="N112" i="1"/>
  <c r="J53" i="1"/>
  <c r="N116" i="1"/>
  <c r="N118" i="1"/>
  <c r="J17" i="1"/>
  <c r="J50" i="1"/>
  <c r="L53" i="1"/>
  <c r="N53" i="1" s="1"/>
  <c r="L61" i="1"/>
  <c r="N61" i="1" s="1"/>
  <c r="N83" i="1"/>
  <c r="I86" i="1"/>
  <c r="J86" i="1" s="1"/>
  <c r="L89" i="1"/>
  <c r="J99" i="1"/>
  <c r="J61" i="1"/>
  <c r="L10" i="1"/>
  <c r="N10" i="1" s="1"/>
  <c r="L17" i="1"/>
  <c r="N17" i="1" s="1"/>
  <c r="M19" i="1"/>
  <c r="N19" i="1" s="1"/>
  <c r="M21" i="1"/>
  <c r="N21" i="1" s="1"/>
  <c r="M23" i="1"/>
  <c r="N23" i="1" s="1"/>
  <c r="M26" i="1"/>
  <c r="M28" i="1"/>
  <c r="N28" i="1" s="1"/>
  <c r="M33" i="1"/>
  <c r="N33" i="1" s="1"/>
  <c r="L50" i="1"/>
  <c r="N50" i="1" s="1"/>
  <c r="J59" i="1"/>
  <c r="M62" i="1"/>
  <c r="N86" i="1"/>
  <c r="M94" i="1"/>
  <c r="N94" i="1" s="1"/>
  <c r="M99" i="1"/>
  <c r="N99" i="1" s="1"/>
  <c r="N102" i="1"/>
  <c r="N75" i="1"/>
  <c r="I83" i="1"/>
  <c r="J83" i="1" s="1"/>
  <c r="M29" i="1"/>
  <c r="M36" i="1"/>
  <c r="N36" i="1" s="1"/>
  <c r="M40" i="1"/>
  <c r="N40" i="1" s="1"/>
  <c r="M42" i="1"/>
  <c r="N42" i="1" s="1"/>
  <c r="M44" i="1"/>
  <c r="N44" i="1" s="1"/>
  <c r="M46" i="1"/>
  <c r="N46" i="1" s="1"/>
  <c r="L55" i="1"/>
  <c r="N55" i="1" s="1"/>
  <c r="L57" i="1"/>
  <c r="N57" i="1" s="1"/>
  <c r="L59" i="1"/>
  <c r="N59" i="1" s="1"/>
  <c r="I62" i="1"/>
  <c r="J62" i="1" s="1"/>
  <c r="N71" i="1"/>
  <c r="I84" i="1"/>
  <c r="J84" i="1" s="1"/>
  <c r="M110" i="1"/>
  <c r="N119" i="1"/>
  <c r="N121" i="1"/>
  <c r="N123" i="1"/>
  <c r="L14" i="1"/>
  <c r="N14" i="1" s="1"/>
  <c r="J54" i="1"/>
  <c r="J60" i="1"/>
  <c r="M63" i="1"/>
  <c r="L64" i="1"/>
  <c r="N72" i="1"/>
  <c r="I103" i="1"/>
  <c r="J103" i="1" s="1"/>
  <c r="I109" i="1"/>
  <c r="J109" i="1" s="1"/>
  <c r="N113" i="1"/>
  <c r="N117" i="1"/>
  <c r="N39" i="1"/>
  <c r="M20" i="1"/>
  <c r="N20" i="1" s="1"/>
  <c r="M22" i="1"/>
  <c r="N22" i="1" s="1"/>
  <c r="M24" i="1"/>
  <c r="N24" i="1" s="1"/>
  <c r="M37" i="1"/>
  <c r="N37" i="1" s="1"/>
  <c r="N47" i="1"/>
  <c r="J51" i="1"/>
  <c r="L60" i="1"/>
  <c r="N60" i="1" s="1"/>
  <c r="I63" i="1"/>
  <c r="J63" i="1" s="1"/>
  <c r="M65" i="1"/>
  <c r="N78" i="1"/>
  <c r="I85" i="1"/>
  <c r="J85" i="1" s="1"/>
  <c r="N122" i="1"/>
  <c r="N124" i="1"/>
  <c r="N9" i="1"/>
  <c r="L79" i="1"/>
  <c r="L80" i="1" s="1"/>
  <c r="N73" i="1"/>
  <c r="N74" i="1"/>
  <c r="L29" i="1"/>
  <c r="L38" i="1"/>
  <c r="N38" i="1" s="1"/>
  <c r="I74" i="1"/>
  <c r="J74" i="1" s="1"/>
  <c r="N92" i="1"/>
  <c r="L109" i="1"/>
  <c r="N109" i="1" s="1"/>
  <c r="I75" i="1"/>
  <c r="J75" i="1" s="1"/>
  <c r="J101" i="1"/>
  <c r="I102" i="1"/>
  <c r="J102" i="1" s="1"/>
  <c r="N108" i="1"/>
  <c r="L25" i="1"/>
  <c r="N69" i="1"/>
  <c r="L101" i="1"/>
  <c r="N101" i="1" s="1"/>
  <c r="J27" i="1"/>
  <c r="J28" i="1"/>
  <c r="J33" i="1"/>
  <c r="J34" i="1"/>
  <c r="J35" i="1"/>
  <c r="J36" i="1"/>
  <c r="J37" i="1"/>
  <c r="L62" i="1"/>
  <c r="L65" i="1"/>
  <c r="J94" i="1"/>
  <c r="J95" i="1"/>
  <c r="J96" i="1"/>
  <c r="N130" i="1"/>
  <c r="N131" i="1" s="1"/>
  <c r="L26" i="1"/>
  <c r="N128" i="1" l="1"/>
  <c r="O129" i="1"/>
  <c r="M18" i="2"/>
  <c r="K18" i="2"/>
  <c r="N54" i="1"/>
  <c r="M79" i="1"/>
  <c r="M80" i="1" s="1"/>
  <c r="N29" i="1"/>
  <c r="N25" i="1"/>
  <c r="N30" i="1" s="1"/>
  <c r="N64" i="1"/>
  <c r="N26" i="1"/>
  <c r="N58" i="1"/>
  <c r="M66" i="1"/>
  <c r="N89" i="1"/>
  <c r="N63" i="1"/>
  <c r="L48" i="1"/>
  <c r="L15" i="1"/>
  <c r="O124" i="1"/>
  <c r="M114" i="1"/>
  <c r="M106" i="1"/>
  <c r="N79" i="1"/>
  <c r="N80" i="1" s="1"/>
  <c r="M30" i="1"/>
  <c r="O87" i="1"/>
  <c r="L114" i="1"/>
  <c r="L106" i="1"/>
  <c r="M48" i="1"/>
  <c r="N65" i="1"/>
  <c r="N62" i="1"/>
  <c r="N110" i="1"/>
  <c r="N114" i="1" s="1"/>
  <c r="N15" i="1"/>
  <c r="G9" i="2" s="1"/>
  <c r="N48" i="1"/>
  <c r="O46" i="1"/>
  <c r="O13" i="1"/>
  <c r="L30" i="1"/>
  <c r="O104" i="1"/>
  <c r="N106" i="1"/>
  <c r="L66" i="1"/>
  <c r="M10" i="2" l="1"/>
  <c r="I10" i="2"/>
  <c r="G10" i="2"/>
  <c r="K10" i="2"/>
  <c r="O28" i="1"/>
  <c r="M11" i="2"/>
  <c r="K11" i="2"/>
  <c r="I11" i="2"/>
  <c r="G11" i="2"/>
  <c r="M9" i="2"/>
  <c r="H9" i="2"/>
  <c r="K14" i="2"/>
  <c r="I14" i="2"/>
  <c r="M14" i="2"/>
  <c r="H14" i="2" s="1"/>
  <c r="M15" i="2"/>
  <c r="I15" i="2"/>
  <c r="G15" i="2"/>
  <c r="K15" i="2"/>
  <c r="M16" i="2"/>
  <c r="J16" i="2" s="1"/>
  <c r="G16" i="2"/>
  <c r="O78" i="1"/>
  <c r="M13" i="2"/>
  <c r="H13" i="2" s="1"/>
  <c r="I13" i="2"/>
  <c r="M17" i="2"/>
  <c r="I17" i="2"/>
  <c r="K17" i="2"/>
  <c r="O112" i="1"/>
  <c r="N66" i="1"/>
  <c r="M132" i="1"/>
  <c r="O64" i="1"/>
  <c r="L132" i="1"/>
  <c r="N132" i="1" l="1"/>
  <c r="G12" i="2"/>
  <c r="G19" i="2" s="1"/>
  <c r="M12" i="2"/>
  <c r="K12" i="2"/>
  <c r="K19" i="2" s="1"/>
  <c r="I12" i="2"/>
  <c r="I19" i="2" s="1"/>
  <c r="J19" i="2" s="1"/>
  <c r="J9" i="2"/>
  <c r="M19" i="2"/>
  <c r="J14" i="2"/>
  <c r="O130" i="1"/>
  <c r="G20" i="2" l="1"/>
  <c r="I20" i="2" s="1"/>
  <c r="K20" i="2" s="1"/>
  <c r="H19" i="2"/>
  <c r="H20" i="2" s="1"/>
  <c r="J20" i="2" s="1"/>
  <c r="L20" i="2" s="1"/>
  <c r="L19" i="2"/>
</calcChain>
</file>

<file path=xl/sharedStrings.xml><?xml version="1.0" encoding="utf-8"?>
<sst xmlns="http://schemas.openxmlformats.org/spreadsheetml/2006/main" count="407" uniqueCount="285">
  <si>
    <t>Obra: REVITALIZAÇÃO DE PRAÇA LOCALIZADA NA VENDINHA</t>
  </si>
  <si>
    <t>Cliente: PREFEITURA MUNICIPAL DE TRIUNFO</t>
  </si>
  <si>
    <t>Endereço: Rua General Flores da Cunha - TRIUNFO</t>
  </si>
  <si>
    <t>ITEM</t>
  </si>
  <si>
    <t>Código SINAPI</t>
  </si>
  <si>
    <t>DESCRIÇÃO</t>
  </si>
  <si>
    <t>QTD.</t>
  </si>
  <si>
    <t xml:space="preserve">UN </t>
  </si>
  <si>
    <t>PREÇO UNITÁRIO SEM BDI [R$]</t>
  </si>
  <si>
    <t>PREÇO TOTAL S/ BDI</t>
  </si>
  <si>
    <t>BDI</t>
  </si>
  <si>
    <t>PREÇO TOTAL COM BDI [R$]</t>
  </si>
  <si>
    <t>MATERIAL    [R$]</t>
  </si>
  <si>
    <t>MÃO DE OBRA   [R$]</t>
  </si>
  <si>
    <t>MATERIAL + MÃO DE OBRA    [R$]</t>
  </si>
  <si>
    <t>MATERIAL</t>
  </si>
  <si>
    <t>MÃO DE OBRA</t>
  </si>
  <si>
    <t>TOTAL         [R$]</t>
  </si>
  <si>
    <t>SERVIÇOS INICIAIS</t>
  </si>
  <si>
    <t>1.1</t>
  </si>
  <si>
    <t>LOCAÇÃO DE OBRAS E EQUIPAMENTOS</t>
  </si>
  <si>
    <t>m</t>
  </si>
  <si>
    <t>1.3</t>
  </si>
  <si>
    <t>CP-1</t>
  </si>
  <si>
    <t xml:space="preserve">PLACA DA OBRA EM CHAPA DE AÇO GALVANIZADA </t>
  </si>
  <si>
    <t>m²</t>
  </si>
  <si>
    <t>1.4</t>
  </si>
  <si>
    <t>EXECUÇÃO DE DEPÓSITO EM CANTEIRO DE OBRA EM CHAPA DE MADEIRA COMPENSADA, NÃO INCLUSO MOBILIÁRIO. AF_04/2016</t>
  </si>
  <si>
    <t>1.5</t>
  </si>
  <si>
    <t>LIMPEZA MECANIZADA DE CAMADA VEGETAL</t>
  </si>
  <si>
    <t>1.7</t>
  </si>
  <si>
    <t xml:space="preserve">REMOÇÃO RAÍZES REMANESCENTES </t>
  </si>
  <si>
    <t>UN</t>
  </si>
  <si>
    <t>SUBTOTAL ITEM 1:</t>
  </si>
  <si>
    <t xml:space="preserve">PAVIMENTAÇÃO COM PISO INTERTRAVADO </t>
  </si>
  <si>
    <t>2.1</t>
  </si>
  <si>
    <t>REGULARIZAÇÃO E COMPACTAÇÃO DE PASSEIOS</t>
  </si>
  <si>
    <t>2.2</t>
  </si>
  <si>
    <t xml:space="preserve">EXECUÇÃO E COMPACTAÇÃO DE BASE E OU SUB BASE PARA PAVIMENTAÇÃO DE BRITA GRADUADA SIMPLES - ESPESSURA 10 CM </t>
  </si>
  <si>
    <t>m³</t>
  </si>
  <si>
    <t>2.3</t>
  </si>
  <si>
    <t>TRANSPORTE COM CAMINHÃO BASCULANTE DE 10 M³, EM VIA URBANA PAVIMENTADA, DMT=5KM</t>
  </si>
  <si>
    <t>m³xkm</t>
  </si>
  <si>
    <t>2.4</t>
  </si>
  <si>
    <t>2.5</t>
  </si>
  <si>
    <t>AREIA FINA - POSTO JAZIDA/FORNECEDOR (RETIRADO NA JAZIDA, SEM TRANSPORTE) - REJUNTE</t>
  </si>
  <si>
    <t>2.6</t>
  </si>
  <si>
    <t>2.7</t>
  </si>
  <si>
    <t>2.8</t>
  </si>
  <si>
    <t xml:space="preserve">CARGA, MANOBRA E DESCARGA DE SOLOS E MATERIAIS GRANULARES EM CAMINHÃO BASCULANTE 10 M³ </t>
  </si>
  <si>
    <t>t</t>
  </si>
  <si>
    <t>2.9</t>
  </si>
  <si>
    <t>CP-2</t>
  </si>
  <si>
    <t>2.10</t>
  </si>
  <si>
    <t>CP-3</t>
  </si>
  <si>
    <t>2.11</t>
  </si>
  <si>
    <t>2.12</t>
  </si>
  <si>
    <t>GUIA DE MEIO FIO DE CONCRETO PRÉ FABRICADO DE 06X20X100 CM, COR CINZA NATURAL. ENCAIXADO ENTRE SI E ASSENTADO COM ARGAMASSA</t>
  </si>
  <si>
    <t>2.13</t>
  </si>
  <si>
    <t>CP-4</t>
  </si>
  <si>
    <t>SUBTOTAL ITEM 2:</t>
  </si>
  <si>
    <t>QUADRA DE GRAMA</t>
  </si>
  <si>
    <t>3.1</t>
  </si>
  <si>
    <t>REGULARIZAÇÃO E COMPACTAÇÃO DE QUADRA</t>
  </si>
  <si>
    <t>3.2</t>
  </si>
  <si>
    <t>ESCAVAÇÃO MECANIZADA PARA BLOCO DE COROAMENTO OU SAPATA, COM PREVISÃO DE FÔRMA, COM RETROESCAVADEIRA.</t>
  </si>
  <si>
    <t>FABRICAÇÃO, MONTAGEM E DESMONTAGEM DE FÔRMA PARA VIGA BALDRAME, EM MADEIRA SERRADA, E=25 MM, 4 UTILIZAÇÕES. (base alambrado)</t>
  </si>
  <si>
    <t>3.3</t>
  </si>
  <si>
    <t>ARMAÇÃO DE BLOCO, VIGA BALDRAME OU SAPATA UTILIZANDO AÇO CA-50 DE 8 MM - MONTAGEM.</t>
  </si>
  <si>
    <t>kg</t>
  </si>
  <si>
    <t>3.4</t>
  </si>
  <si>
    <t>CONCRETO FCK = 25MPA, TRAÇO 1:2,3:2,7 (EM MASSA SECA DE CIMENTO/ AREIA MÉDIA/ BRITA 1) - PREPARO MECÂNICO COM BETONEIRA 400 L.</t>
  </si>
  <si>
    <t>3.5</t>
  </si>
  <si>
    <t>CP-5</t>
  </si>
  <si>
    <t>MURETA DE BLOCOS DE CONCRETO VAZADO E DENTADO, 38,5X38,5X25 CM CADA PEÇA COR CINZA NATURAL - BASE ALAMBRADO METÁLICO</t>
  </si>
  <si>
    <t>peças</t>
  </si>
  <si>
    <t>3.6</t>
  </si>
  <si>
    <t>PREENCHIMENTO PRIMEIRA FIADA DOS BLOCOS COM CONCRETO CICLÓPICO FCK = 15MPA, 30% PEDRA DE MÃO EM VOLUME REAL, INCLUSIVE LANÇAMENTO.</t>
  </si>
  <si>
    <t>3.7</t>
  </si>
  <si>
    <t>PREPARAÇÃO DE QUADRA PARA RECEBIMENTO DE TERRA IMPORTADA PRETA (ESPESSURA DE 7CM)</t>
  </si>
  <si>
    <t>3.8</t>
  </si>
  <si>
    <t>PLANTIO DE GRAMA EM PLACAS.</t>
  </si>
  <si>
    <t>3.9</t>
  </si>
  <si>
    <t>3.11</t>
  </si>
  <si>
    <t>CONJUNTO PARA FUTSAL COM TRAVES OFICIAIS DE 3,00 X 2,00 M EM TUBO DE ACO GALVANIZADO 3" COM REQUADRO EM TUBO DE 1", PINTURA EM PRIMER COM TINTA
ESMALTE SINTETICO E REDES DE POLIETILENO FIO 4 MM</t>
  </si>
  <si>
    <t>3.12</t>
  </si>
  <si>
    <t>PORTAO 2X2,50M METÁLICO E TELA PARA ACESSO DE PESSOAS, INCLUSO FERRAGENS E TRINCOS</t>
  </si>
  <si>
    <t>3.13</t>
  </si>
  <si>
    <t>ATERRO MANUAL COM SOLO ARGILO-ARENOSO E COMPACTAÇÃO MECANIZADA. AO REDOR DA QUADRA</t>
  </si>
  <si>
    <t>3.14</t>
  </si>
  <si>
    <t>PLANTIO DE GRAMA EM PLACAS (talude e entorno esquina)</t>
  </si>
  <si>
    <t>3.15</t>
  </si>
  <si>
    <t>SUBTOTAL ITEM 3:</t>
  </si>
  <si>
    <t>MURETA EXTERNA E PLAYGROUND</t>
  </si>
  <si>
    <t>4.1</t>
  </si>
  <si>
    <t>4.2</t>
  </si>
  <si>
    <t>FABRICAÇÃO, MONTAGEM E DESMONTAGEM DE FÔRMA PARA VIGA BALDRAME, EM MADEIRA M2
SERRADA, E=25 MM, 4 UTILIZAÇÕES. (base mureta externa)</t>
  </si>
  <si>
    <t>4.3</t>
  </si>
  <si>
    <t>4.4</t>
  </si>
  <si>
    <t>4.5</t>
  </si>
  <si>
    <t>CP-6</t>
  </si>
  <si>
    <t>4.6</t>
  </si>
  <si>
    <t>FABRICAÇÃO, MONTAGEM E DESMONTAGEM DE FÔRMA PARA VIGA BALDRAME, EM MADEIRA SERRADA, E=25 MM, 4 UTILIZAÇÕES. AF_06/2017 (base contorno do playground)</t>
  </si>
  <si>
    <t>4.7</t>
  </si>
  <si>
    <t>4.8</t>
  </si>
  <si>
    <t>4.9</t>
  </si>
  <si>
    <t>CP-7</t>
  </si>
  <si>
    <t>4.10</t>
  </si>
  <si>
    <t>LASTRO DE AREIA MÉDIA - PLAYGROUND (ESPESSURA 15 CM)</t>
  </si>
  <si>
    <t>4.11</t>
  </si>
  <si>
    <t>4.12</t>
  </si>
  <si>
    <t>4.13</t>
  </si>
  <si>
    <t>CP-8</t>
  </si>
  <si>
    <t>4.14</t>
  </si>
  <si>
    <t>CP-9</t>
  </si>
  <si>
    <t>4.15</t>
  </si>
  <si>
    <t>CP-10</t>
  </si>
  <si>
    <t>4.16</t>
  </si>
  <si>
    <t>CP-11</t>
  </si>
  <si>
    <t>SUBTOTAL ITEM 4:</t>
  </si>
  <si>
    <t>ÁREAS PERGOLADOS DE CONCRETO - 5x5m</t>
  </si>
  <si>
    <t>5.1</t>
  </si>
  <si>
    <t>5.2</t>
  </si>
  <si>
    <t>5.3</t>
  </si>
  <si>
    <t>5.4</t>
  </si>
  <si>
    <t>CP-12</t>
  </si>
  <si>
    <t>5.5</t>
  </si>
  <si>
    <t>CP-13</t>
  </si>
  <si>
    <t>5.6</t>
  </si>
  <si>
    <t>CP-14</t>
  </si>
  <si>
    <t>5.7</t>
  </si>
  <si>
    <t>CP-15</t>
  </si>
  <si>
    <t>COBERTURA COM SUPORTE DE TELA DE AÇO (APOIO A PLANTA TREPADEIRA)</t>
  </si>
  <si>
    <t>5.8</t>
  </si>
  <si>
    <t>LASTRO DE AREIA MÉDIA - PERGOLADO ESPESSURA 15 CM)</t>
  </si>
  <si>
    <t>5.9</t>
  </si>
  <si>
    <t>5.10</t>
  </si>
  <si>
    <t>SUBTOTAL ITEM 5:</t>
  </si>
  <si>
    <t>SUBTOTAL PARA 2 UNIDADES DE PERGOLADO</t>
  </si>
  <si>
    <t>MOBILIÁRIO</t>
  </si>
  <si>
    <t>6.1</t>
  </si>
  <si>
    <t>6.2</t>
  </si>
  <si>
    <t>CP-16</t>
  </si>
  <si>
    <t>6.3</t>
  </si>
  <si>
    <t>CP-17</t>
  </si>
  <si>
    <t>6.4</t>
  </si>
  <si>
    <t>CP-18</t>
  </si>
  <si>
    <t>6.5</t>
  </si>
  <si>
    <t>CP-19</t>
  </si>
  <si>
    <t>6.6</t>
  </si>
  <si>
    <t>CP-20</t>
  </si>
  <si>
    <t>SUBTOTAL ITEM 6:</t>
  </si>
  <si>
    <t>INSTALAÇÕES ELÉTRICAS</t>
  </si>
  <si>
    <t>7.1</t>
  </si>
  <si>
    <t xml:space="preserve">ESCAVAÇÃO MANUAL DE VALA P/ PASSAGEM DE ELETRODUTO </t>
  </si>
  <si>
    <t>7.2</t>
  </si>
  <si>
    <t>ELETRODUTO FLEXÍVEL CORRUGADO, PEAD, DN 40 MM (1 1/4"), PARA ALIMENTAÇÃO SUBTERRÂNEA</t>
  </si>
  <si>
    <t>7.3</t>
  </si>
  <si>
    <t>CABO DE COBRE FLEXÍVEL ISOLADO, 1,5 MM², ANTI-CHAMA 0,6/1,0 KV, PARA CIRCUITOS TERMINAIS - FORNECIMENTO E INSTALAÇÃO. (ALIMENTAÇÃO DAS LUMINÁRIAS, DA BASE ATÉ A LÂMPADA)</t>
  </si>
  <si>
    <t>7.4</t>
  </si>
  <si>
    <t>CABO DE COBRE FLEXÍVEL ISOLADO, 4 MM², ANTI-CHAMA 0,6/1,0 KV, PARA CABO SUBTERRÂNEO - FORNECIMENTO E INSTALAÇÃO. (FASE E NEUTRO)</t>
  </si>
  <si>
    <t>7.5</t>
  </si>
  <si>
    <t>CP-21</t>
  </si>
  <si>
    <t>QUADRO DE COMANDO AUTOMÁTICO 3X30A EM CAIXA METÁLICA COM DISJUNTOR DE PROTEÇÃO 3X30 A ACIONADO POR FOTOCÉLULA 1000W.</t>
  </si>
  <si>
    <t>7.6</t>
  </si>
  <si>
    <t xml:space="preserve">ESCAVAÇÃO MANUAL DE VALA P/ EXECUÇÃO DE SAPATA </t>
  </si>
  <si>
    <t>7.7</t>
  </si>
  <si>
    <t>FABRICAÇÃO, MONTAGEM E DESMONTAGEM DE FÔRMA PARA BLOCO DE COROAMENTO, EM MADEIRA SERRADA, E=25 MM, 4 UTILIZAÇÕES. AF_06/2017. (base fixação dos pilares pergolado 40x40x25cm)</t>
  </si>
  <si>
    <t>7.8</t>
  </si>
  <si>
    <t>7.9</t>
  </si>
  <si>
    <t>7.10</t>
  </si>
  <si>
    <t>HASTE TERRA COBREADA 1,20 M COM CONECTOR.</t>
  </si>
  <si>
    <t>7.11</t>
  </si>
  <si>
    <t>CP-22</t>
  </si>
  <si>
    <t>POSTE RETO, EM TUBO DE AÇO GALVANIZADO COM PINTURA EPOXI, 3M DE ALTURA, DIÂMETRO APROXIMADO 60 MM, LUMINÁRIA DECORATIVA EM POLIETILENO BRANCO, COM PROTEÇÃO, COM LED 66W OU SUPERIOR.</t>
  </si>
  <si>
    <t>7.12</t>
  </si>
  <si>
    <t>CP-23</t>
  </si>
  <si>
    <t xml:space="preserve">REFLETOR LED 100W EM ALUMÍNIO - QUADRA </t>
  </si>
  <si>
    <t>7.13</t>
  </si>
  <si>
    <t>TOMADA EXTERNA C/ TAMPA PROTEÇÃO - PERGOLADOS</t>
  </si>
  <si>
    <t>7.14</t>
  </si>
  <si>
    <t>LUMINÁRIA ARANDELA, TIPO TARTARUGA, DE SOBREPOR, COM 1 LAMPADA DE LED SEM REATOR (PERGOLADOS)</t>
  </si>
  <si>
    <t>SUBTOTAL ITEM 7:</t>
  </si>
  <si>
    <t>DRENAGEM</t>
  </si>
  <si>
    <t>8.1</t>
  </si>
  <si>
    <t xml:space="preserve">DRENO SUBSUPERFICIAL (SEÇÃO 0,40 X 0,40 M). ESCAVAÇÃO, ENCHIMENTO DE BRITA, ENVOLVIDO COM MANTA GEOTÊXTIL, INCLUSO ESCAVAÇÃO E PEDRA BRITADA </t>
  </si>
  <si>
    <t>8.2</t>
  </si>
  <si>
    <t>TUBO PVC, FLEXIVEL, CORRUGADO, PERFURADO, DN 110 MM, PARA DRENAGEM, INSTALADO EM DRENO, INCLUSO CONEXÕES - FORNECIMENTO E INSTALAÇÃO</t>
  </si>
  <si>
    <t>8.3</t>
  </si>
  <si>
    <t>PREPARO DE FUNDO DE VALA COM LARGURA MENOR QUE 1,5 M, COM CAMADA DE AREIA, M3
LANÇAMENTO MANUAL.</t>
  </si>
  <si>
    <t>8.4</t>
  </si>
  <si>
    <t>8.5</t>
  </si>
  <si>
    <t xml:space="preserve"> CAIXA ENTERRADA HIDRÁULICA RETANGULAR, EM CONCRETO PRÉ-MOLDADO, DIMENSÕES INTERNAS: 0,3X0,3X0,3 M. AF_12/2020</t>
  </si>
  <si>
    <t>8.6</t>
  </si>
  <si>
    <t>CAIXA ENTERRADA HIDRÁULICA RETANGULAR, EM ALVENARIA COM BLOCOS DE CONCRETO, DIMENSÕES INTERNAS: 0,6X0,6X0,6 M PARA DRENAGEM PLUVIAL</t>
  </si>
  <si>
    <t>SUBTOTAL ITEM 8:</t>
  </si>
  <si>
    <t>PAISAGISMO</t>
  </si>
  <si>
    <t>9.1</t>
  </si>
  <si>
    <t>CP-24</t>
  </si>
  <si>
    <t>LANTANAS AMARELAS (FLOREIRAS PLAYGROUND) 2 MUDAS POR FLOREIRA</t>
  </si>
  <si>
    <t>9.2</t>
  </si>
  <si>
    <t>CP-25</t>
  </si>
  <si>
    <t>LANTANAS AMARELAS E AZUIS (FLOREIRAS MURETA EXTERNA) 3 MUDAS POR FLOREIRA</t>
  </si>
  <si>
    <t>9.3</t>
  </si>
  <si>
    <t>MORÉIA - CANTEIROS (4 nos 2 canteiros menores e 6 nos2 canteiros maiores)</t>
  </si>
  <si>
    <t>9.4</t>
  </si>
  <si>
    <t>PLANTA TREPADEIRA BOUGANVILEA OU SIMILAR- PERGOLADO</t>
  </si>
  <si>
    <t>9.5</t>
  </si>
  <si>
    <t>ÁRVORE IPÊ ROSA, ALTURA DE 2M</t>
  </si>
  <si>
    <t>9.6</t>
  </si>
  <si>
    <t>ÁRVORE IPÊ AMARELO, ALTURA DE 2M</t>
  </si>
  <si>
    <t>9.7</t>
  </si>
  <si>
    <t xml:space="preserve"> MUDA DE RASTEIRA/FORRACAO, AMENDOIM RASTEIRO/AZULZINHA OU SIMILAR (canteiros)</t>
  </si>
  <si>
    <t>9.8</t>
  </si>
  <si>
    <t xml:space="preserve">CAMADA DE TERRA ORGÂNICA E VEGETAL PARA TODAS AS FLORES </t>
  </si>
  <si>
    <t>9.9</t>
  </si>
  <si>
    <t>REVOLVIMENTO DA TERRA E LIMPEZA DE VEGETAÇÃO</t>
  </si>
  <si>
    <t>9.10</t>
  </si>
  <si>
    <t>APLICAÇÃO DE ADUBO EM SOLO</t>
  </si>
  <si>
    <t>unid</t>
  </si>
  <si>
    <t>SERVIÇOS FINAIS</t>
  </si>
  <si>
    <t>10.1</t>
  </si>
  <si>
    <t>LIMPEZA GERAL E FINAL DE OBRA</t>
  </si>
  <si>
    <t>TOTAL DO ORÇAMENTO</t>
  </si>
  <si>
    <t>Observações:</t>
  </si>
  <si>
    <t xml:space="preserve">  - Código: PCI 818-01</t>
  </si>
  <si>
    <t xml:space="preserve">  - Encargos: 111,10%</t>
  </si>
  <si>
    <t xml:space="preserve">  - BDI: 23,38%</t>
  </si>
  <si>
    <t>PLAYGROUND CASINHA GRANDE PLÁSTICO, INCLUSO INSTALAÇÃO CONFORME MEMORIAL E PROJETO.</t>
  </si>
  <si>
    <t xml:space="preserve">* </t>
  </si>
  <si>
    <t xml:space="preserve">FABRICAÇÃO, MONTAGEM E DESMONTAGEM DE FORMA PARA BLOCO DE COROAMENTO, EM MADEIRA SERRADA, E=25 MM, 4 UTILIZAÇÕES. AF_06/2017. (base fixação dos pilares pergolado 60x60x30CM) </t>
  </si>
  <si>
    <t>PILAR MACIÇO DE CONCRETO ARMADO, DIMENSÕES 20X20X300 CM (OU SIMILAR *) C/ ENTALHE PARA TERÇA,  COR AMADEIRADO.</t>
  </si>
  <si>
    <t>TERÇA RETA DE CONCRETO ARMADO, DIMENSÕES 09X20X500 CM  (OU SIMILAR *)  COR AMADEIRADO.</t>
  </si>
  <si>
    <t>CAIBRO RETO DE CONCRETO ARMADO, DIMENSÕES 08X15X500 CM  (OU SIMILAR *) PINTADO COR AMADEIRADO )</t>
  </si>
  <si>
    <t>Os itens não devem ultrapassar 5 cm de diferença das dimensões especificadas, nem representar alteração de projeto/custo.</t>
  </si>
  <si>
    <t>GUIA DE MEIO FIO DE CONCRETO PRÉ FABRICADO DE 10X25X10CM (OU SIMILAR*), COR CINZA NATURAL. ENCAIXADO ENTRE SI E/OU ASSENTADO COM ARGAMASSA (contornos)</t>
  </si>
  <si>
    <t>PISO INTETRAVADO DE CONCRETO, FORMATO QUADRADO (REGULAR), DIMENSÃO 30X30CM (OU SIMILAR*), ESPESSURA 5CM, GRAFITE (BORDAS DOS CAMINHOS INTERNOS).</t>
  </si>
  <si>
    <t>PISO INTERTRAVADO DE CONCRETO, FORMATO QUADRADO (REGULAR), DIMENSÃO 30X30x 5 cm  (OU SIMILAR*) , COR CINZA (NATURAL) - FORNECIMENTO E ASSENTAMENTO</t>
  </si>
  <si>
    <t>CONJUNTO DE BALANÇO TRIPLO METÁLICO  INCLUSO INSTALAÇÃO.</t>
  </si>
  <si>
    <t>CONJUNTO DE GANGORRA TRIPLO,  INCLUSO INSTALAÇÃO.</t>
  </si>
  <si>
    <t>PLACA DE CONCRETO ARMADO(PISANTE), FORMATO TRAPÉZIO, 25X45X120CM, ESPESSURA 5CM, COR CINZA NATURAL (OU SIMILAR*), ASSENTADO COM ARGAMASSA</t>
  </si>
  <si>
    <t>PÓ DE PEDRA (POSTO PEDREIRA/FORNECEDOR, SEM FRETE) - LASTRO DE ASSENTAMENTO ESPESSURA DE 5CM</t>
  </si>
  <si>
    <t>Os itens não devem ultrapassar 10 cm de diferença das dimensões especificadas, nem representar alteração de projeto/custo.</t>
  </si>
  <si>
    <t>EXECUÇÃO DE VIA EM PISO INTERTRAVADO, COM BLOCO RETANGULAR COR NATURAL DE (20 X 10x 6) (OU SIMILAR)  COMPACTAÇÃO COM PLACA VIBRATÓRIA  (pista ciclismo)</t>
  </si>
  <si>
    <t>GIRA-GIRA METÁLICO,  INCLUSO INSTALAÇÃO.</t>
  </si>
  <si>
    <t>LIXEIRA DE CONCRETO E/OU METAL. ESTRUTURA CENTRAL COM  DOIS CESTOS METÁLICOS (SECO E ORGÂNICO), COM PINTURA E TRATAMENTO ANTI-CORROSIVO, OU ACABAMENTO INOXIDÁVEL.</t>
  </si>
  <si>
    <t>BANCO CURVO EM CONCRETO ARMADO (SEM ENCOSTO), 195X52X50 (OU SIMILAR*) C/ 3 LUGARES, CONFORME MEMORIAL - ENTORNO ÁRVORE.</t>
  </si>
  <si>
    <t>BANCO RETOEM CONCRETO ARMADO (SEM ENCOSTO), 125X47X45 CM (OU SIMILAR*) C/ 3 LUGARES, CONFORME MEMORIAL.</t>
  </si>
  <si>
    <t>BANCO RETO  EM CONCRETO ARMADO (ASSENTO E ENCOSTO), 125X65X82 CM (OU SIMILAR*) C/ 3 LUGARES, CONFORME MEMORIAL.</t>
  </si>
  <si>
    <t>CONJUNTO ESTAR C/ 2 BANCOS CURVOS E MESA ALTA,  EM CONCRETO (ASSENTOS E TAMPO PINTADO COR AMADEIRADO), CONFORME MEMORIAL.</t>
  </si>
  <si>
    <t>MESA BAIXA DE CONCRETO, BASE DE BLOCO E TAMPO REDONDO 60 CM (OU SIMILAR*) , PINTADO COR AMADEIRADO</t>
  </si>
  <si>
    <t>SUBTOTAL ITEM 10:</t>
  </si>
  <si>
    <t>SUBTOTAL ITEM 9:</t>
  </si>
  <si>
    <t xml:space="preserve">  - Data base de referência: SINAPI 16/10/2021</t>
  </si>
  <si>
    <t>Triunfo, 11 de Novembro de 2021.</t>
  </si>
  <si>
    <t>Relatório Global - Data: 11 de novembro de 2021</t>
  </si>
  <si>
    <t>MURETA DE BLOCOS DE CONCRETO PRÉ FABRICADO, VAZADO, DIMENSÃO 43X61X25 cm CADA (OU SIMILAR*),  COR CINZA NATURAL, FORMANDO FLOREIRAS (mureta externa)</t>
  </si>
  <si>
    <t>MURETA DE BLOCOS DE CONCRETO VAZADO E DENTADO, DIMENSÃO 38X32X20CM CADA (OU SIMILAR*), COR CINZA NATURAL, FLOREIRAS (contorno do playground)</t>
  </si>
  <si>
    <t>1.6</t>
  </si>
  <si>
    <t>REMOÇÃO BRINQUEDOS EXISTENTES E EQUIPAMENTOS, MURETAS</t>
  </si>
  <si>
    <t>SERVIÇO DE AJARDINAMENTO E MANUTENÇÃO DOS CANTEIROS EXISTENTES</t>
  </si>
  <si>
    <t>H</t>
  </si>
  <si>
    <t>9.11</t>
  </si>
  <si>
    <t>9.12</t>
  </si>
  <si>
    <t>LANTANAS AMARELAS E AZUIS ou FORRAÇÃO FLORÍFERA (BASES DE ´ARVORES EXISTENTES ENTORNO PASSEIOS)</t>
  </si>
  <si>
    <t xml:space="preserve">                CRONOGRAMA -  REVITALIZAÇÃO DE QUADRA LOCALIZADA NO BAIRRO VENDINHA</t>
  </si>
  <si>
    <t>Endereço: RUA 15 DE NOVEMBRO, 15 - TRIUNFO</t>
  </si>
  <si>
    <t>1º Mês</t>
  </si>
  <si>
    <t>2º Mês</t>
  </si>
  <si>
    <t>TOTAL</t>
  </si>
  <si>
    <t>VALOR [R$]</t>
  </si>
  <si>
    <t>%</t>
  </si>
  <si>
    <t xml:space="preserve">TOTAL DA ETAPA </t>
  </si>
  <si>
    <t xml:space="preserve">TOTAL ACUMULADO </t>
  </si>
  <si>
    <t xml:space="preserve">  - Data base de referência: </t>
  </si>
  <si>
    <t xml:space="preserve">  - Código:</t>
  </si>
  <si>
    <t>PCI.817.01</t>
  </si>
  <si>
    <t xml:space="preserve">  - Encargos:</t>
  </si>
  <si>
    <t xml:space="preserve">  - BDI</t>
  </si>
  <si>
    <t xml:space="preserve">  - Nome do Responsável:</t>
  </si>
  <si>
    <t>Aline Almeida da Silva</t>
  </si>
  <si>
    <t>SINAPI 11/11/2021</t>
  </si>
  <si>
    <t>Relatório Global - Data: 11 DE NOVEMBRO DE 2021</t>
  </si>
  <si>
    <t xml:space="preserve">ESTRUTURA DE TUBOS METÁLICOS ZINCADOS (MONTANTES COM DIAMETRO 2" a 3"), COM TELA DE ARAME GALVANIZADA MALHA 60MM, ARAME 2,11MM - ALTURA 3,00 A 3,50 INCLUSO ESTICADORES </t>
  </si>
  <si>
    <t>3º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</si>
</sst>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"/>
    <numFmt numFmtId="166" formatCode="&quot;R$&quot;#,##0.00"/>
    <numFmt numFmtId="167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u/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7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4" fillId="2" borderId="0" xfId="3" applyFont="1" applyFill="1" applyAlignment="1">
      <alignment horizontal="left" vertical="top"/>
    </xf>
    <xf numFmtId="0" fontId="4" fillId="2" borderId="0" xfId="3" applyFont="1" applyFill="1" applyAlignment="1">
      <alignment vertical="top"/>
    </xf>
    <xf numFmtId="0" fontId="4" fillId="0" borderId="0" xfId="3" applyFont="1" applyAlignment="1">
      <alignment horizontal="left" vertical="top"/>
    </xf>
    <xf numFmtId="44" fontId="8" fillId="3" borderId="12" xfId="2" applyFont="1" applyFill="1" applyBorder="1" applyAlignment="1">
      <alignment horizontal="center" vertical="center" wrapText="1"/>
    </xf>
    <xf numFmtId="164" fontId="8" fillId="3" borderId="12" xfId="3" applyNumberFormat="1" applyFont="1" applyFill="1" applyBorder="1" applyAlignment="1">
      <alignment horizontal="center" vertical="center" wrapText="1"/>
    </xf>
    <xf numFmtId="0" fontId="4" fillId="2" borderId="0" xfId="3" applyFont="1" applyFill="1" applyAlignment="1">
      <alignment horizontal="center" vertical="center"/>
    </xf>
    <xf numFmtId="0" fontId="4" fillId="0" borderId="0" xfId="3" applyFont="1" applyAlignment="1">
      <alignment horizontal="center" vertical="center"/>
    </xf>
    <xf numFmtId="1" fontId="9" fillId="4" borderId="9" xfId="3" applyNumberFormat="1" applyFont="1" applyFill="1" applyBorder="1" applyAlignment="1">
      <alignment horizontal="center" vertical="center" shrinkToFit="1"/>
    </xf>
    <xf numFmtId="0" fontId="8" fillId="4" borderId="10" xfId="3" applyFont="1" applyFill="1" applyBorder="1" applyAlignment="1">
      <alignment vertical="center"/>
    </xf>
    <xf numFmtId="0" fontId="8" fillId="4" borderId="10" xfId="3" applyFont="1" applyFill="1" applyBorder="1" applyAlignment="1">
      <alignment horizontal="right" vertical="center"/>
    </xf>
    <xf numFmtId="0" fontId="8" fillId="4" borderId="11" xfId="3" applyFont="1" applyFill="1" applyBorder="1" applyAlignment="1">
      <alignment vertical="center"/>
    </xf>
    <xf numFmtId="0" fontId="4" fillId="2" borderId="0" xfId="3" applyFont="1" applyFill="1" applyAlignment="1">
      <alignment vertical="center" wrapText="1"/>
    </xf>
    <xf numFmtId="165" fontId="10" fillId="2" borderId="12" xfId="3" applyNumberFormat="1" applyFont="1" applyFill="1" applyBorder="1" applyAlignment="1">
      <alignment horizontal="center" vertical="center" shrinkToFit="1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vertical="center" wrapText="1"/>
    </xf>
    <xf numFmtId="43" fontId="10" fillId="2" borderId="13" xfId="1" applyFont="1" applyFill="1" applyBorder="1" applyAlignment="1">
      <alignment horizontal="center" vertical="center"/>
    </xf>
    <xf numFmtId="44" fontId="10" fillId="2" borderId="13" xfId="2" applyFont="1" applyFill="1" applyBorder="1" applyAlignment="1">
      <alignment horizontal="right" vertical="center"/>
    </xf>
    <xf numFmtId="44" fontId="10" fillId="2" borderId="12" xfId="2" applyFont="1" applyFill="1" applyBorder="1" applyAlignment="1">
      <alignment horizontal="right" vertical="center" wrapText="1" shrinkToFit="1"/>
    </xf>
    <xf numFmtId="164" fontId="10" fillId="2" borderId="12" xfId="3" applyNumberFormat="1" applyFont="1" applyFill="1" applyBorder="1" applyAlignment="1">
      <alignment horizontal="right" vertical="center" shrinkToFit="1"/>
    </xf>
    <xf numFmtId="10" fontId="10" fillId="2" borderId="12" xfId="3" applyNumberFormat="1" applyFont="1" applyFill="1" applyBorder="1" applyAlignment="1">
      <alignment horizontal="right" vertical="center" wrapText="1" shrinkToFit="1"/>
    </xf>
    <xf numFmtId="0" fontId="11" fillId="2" borderId="0" xfId="3" applyFont="1" applyFill="1" applyAlignment="1">
      <alignment vertical="center" wrapText="1"/>
    </xf>
    <xf numFmtId="0" fontId="11" fillId="2" borderId="0" xfId="3" applyFont="1" applyFill="1" applyAlignment="1">
      <alignment vertical="top"/>
    </xf>
    <xf numFmtId="0" fontId="11" fillId="2" borderId="0" xfId="3" applyFont="1" applyFill="1" applyAlignment="1">
      <alignment horizontal="left" vertical="top"/>
    </xf>
    <xf numFmtId="165" fontId="10" fillId="0" borderId="12" xfId="3" applyNumberFormat="1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43" fontId="10" fillId="0" borderId="13" xfId="1" applyFont="1" applyBorder="1" applyAlignment="1">
      <alignment horizontal="center" vertical="center"/>
    </xf>
    <xf numFmtId="43" fontId="10" fillId="0" borderId="12" xfId="1" applyFont="1" applyBorder="1" applyAlignment="1">
      <alignment horizontal="center" vertical="center"/>
    </xf>
    <xf numFmtId="44" fontId="10" fillId="0" borderId="12" xfId="2" applyFont="1" applyBorder="1" applyAlignment="1">
      <alignment horizontal="right" vertical="center"/>
    </xf>
    <xf numFmtId="44" fontId="10" fillId="0" borderId="12" xfId="2" applyFont="1" applyFill="1" applyBorder="1" applyAlignment="1">
      <alignment horizontal="right" vertical="center" wrapText="1" shrinkToFit="1"/>
    </xf>
    <xf numFmtId="164" fontId="10" fillId="0" borderId="12" xfId="3" applyNumberFormat="1" applyFont="1" applyBorder="1" applyAlignment="1">
      <alignment horizontal="right" vertical="center" shrinkToFit="1"/>
    </xf>
    <xf numFmtId="10" fontId="10" fillId="0" borderId="12" xfId="3" applyNumberFormat="1" applyFont="1" applyBorder="1" applyAlignment="1">
      <alignment horizontal="right" vertical="center" wrapText="1" shrinkToFit="1"/>
    </xf>
    <xf numFmtId="0" fontId="11" fillId="0" borderId="0" xfId="3" applyFont="1" applyAlignment="1">
      <alignment horizontal="left" vertical="top"/>
    </xf>
    <xf numFmtId="164" fontId="11" fillId="2" borderId="0" xfId="3" applyNumberFormat="1" applyFont="1" applyFill="1" applyAlignment="1">
      <alignment vertical="center" wrapText="1"/>
    </xf>
    <xf numFmtId="166" fontId="9" fillId="0" borderId="12" xfId="3" applyNumberFormat="1" applyFont="1" applyBorder="1" applyAlignment="1">
      <alignment horizontal="center" vertical="center" shrinkToFit="1"/>
    </xf>
    <xf numFmtId="44" fontId="10" fillId="0" borderId="12" xfId="2" applyFont="1" applyFill="1" applyBorder="1" applyAlignment="1">
      <alignment horizontal="right" vertical="center" shrinkToFit="1"/>
    </xf>
    <xf numFmtId="0" fontId="10" fillId="2" borderId="12" xfId="0" applyFont="1" applyFill="1" applyBorder="1" applyAlignment="1">
      <alignment vertical="center" wrapText="1"/>
    </xf>
    <xf numFmtId="43" fontId="10" fillId="2" borderId="12" xfId="1" applyFont="1" applyFill="1" applyBorder="1" applyAlignment="1">
      <alignment horizontal="center" vertical="center"/>
    </xf>
    <xf numFmtId="44" fontId="10" fillId="2" borderId="12" xfId="2" applyFont="1" applyFill="1" applyBorder="1" applyAlignment="1">
      <alignment horizontal="right" vertical="center"/>
    </xf>
    <xf numFmtId="44" fontId="10" fillId="2" borderId="12" xfId="2" applyFont="1" applyFill="1" applyBorder="1" applyAlignment="1">
      <alignment horizontal="right" vertical="center" shrinkToFit="1"/>
    </xf>
    <xf numFmtId="0" fontId="10" fillId="2" borderId="12" xfId="0" applyFont="1" applyFill="1" applyBorder="1" applyAlignment="1">
      <alignment horizontal="left" vertical="center" wrapText="1"/>
    </xf>
    <xf numFmtId="44" fontId="7" fillId="2" borderId="12" xfId="2" applyFont="1" applyFill="1" applyBorder="1" applyAlignment="1">
      <alignment horizontal="right" vertical="center" wrapText="1" shrinkToFit="1"/>
    </xf>
    <xf numFmtId="44" fontId="7" fillId="2" borderId="12" xfId="2" applyFont="1" applyFill="1" applyBorder="1" applyAlignment="1">
      <alignment horizontal="right" vertical="center" shrinkToFit="1"/>
    </xf>
    <xf numFmtId="0" fontId="7" fillId="2" borderId="12" xfId="3" applyFont="1" applyFill="1" applyBorder="1" applyAlignment="1">
      <alignment horizontal="center" vertical="center" wrapText="1" shrinkToFit="1"/>
    </xf>
    <xf numFmtId="0" fontId="10" fillId="2" borderId="12" xfId="3" applyFont="1" applyFill="1" applyBorder="1" applyAlignment="1">
      <alignment horizontal="left" vertical="center" wrapText="1"/>
    </xf>
    <xf numFmtId="0" fontId="10" fillId="2" borderId="12" xfId="3" applyFont="1" applyFill="1" applyBorder="1" applyAlignment="1">
      <alignment horizontal="center" vertical="center" wrapText="1"/>
    </xf>
    <xf numFmtId="164" fontId="4" fillId="2" borderId="0" xfId="3" applyNumberFormat="1" applyFont="1" applyFill="1" applyAlignment="1">
      <alignment vertical="center" wrapText="1"/>
    </xf>
    <xf numFmtId="165" fontId="7" fillId="0" borderId="12" xfId="3" applyNumberFormat="1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left" vertical="center" wrapText="1"/>
    </xf>
    <xf numFmtId="2" fontId="10" fillId="2" borderId="12" xfId="3" applyNumberFormat="1" applyFont="1" applyFill="1" applyBorder="1" applyAlignment="1">
      <alignment horizontal="center" vertical="center" wrapText="1"/>
    </xf>
    <xf numFmtId="44" fontId="7" fillId="0" borderId="12" xfId="2" applyFont="1" applyFill="1" applyBorder="1" applyAlignment="1">
      <alignment horizontal="right" vertical="center" wrapText="1" shrinkToFit="1"/>
    </xf>
    <xf numFmtId="44" fontId="7" fillId="0" borderId="12" xfId="2" applyFont="1" applyFill="1" applyBorder="1" applyAlignment="1">
      <alignment horizontal="right" vertical="center" shrinkToFit="1"/>
    </xf>
    <xf numFmtId="165" fontId="7" fillId="2" borderId="12" xfId="3" applyNumberFormat="1" applyFont="1" applyFill="1" applyBorder="1" applyAlignment="1">
      <alignment horizontal="center" vertical="center" shrinkToFit="1"/>
    </xf>
    <xf numFmtId="0" fontId="7" fillId="0" borderId="12" xfId="3" applyFont="1" applyBorder="1" applyAlignment="1">
      <alignment horizontal="center" vertical="center" wrapText="1" shrinkToFit="1"/>
    </xf>
    <xf numFmtId="0" fontId="10" fillId="0" borderId="12" xfId="3" applyFont="1" applyBorder="1" applyAlignment="1">
      <alignment horizontal="center" vertical="center" wrapText="1"/>
    </xf>
    <xf numFmtId="44" fontId="4" fillId="2" borderId="0" xfId="3" applyNumberFormat="1" applyFont="1" applyFill="1" applyAlignment="1">
      <alignment vertical="center" wrapText="1"/>
    </xf>
    <xf numFmtId="164" fontId="7" fillId="2" borderId="12" xfId="3" applyNumberFormat="1" applyFont="1" applyFill="1" applyBorder="1" applyAlignment="1">
      <alignment horizontal="right" vertical="center" shrinkToFit="1"/>
    </xf>
    <xf numFmtId="2" fontId="10" fillId="2" borderId="12" xfId="1" applyNumberFormat="1" applyFont="1" applyFill="1" applyBorder="1" applyAlignment="1">
      <alignment horizontal="center" vertical="center" wrapText="1"/>
    </xf>
    <xf numFmtId="44" fontId="10" fillId="0" borderId="12" xfId="2" applyFont="1" applyFill="1" applyBorder="1" applyAlignment="1">
      <alignment horizontal="right" vertical="center"/>
    </xf>
    <xf numFmtId="0" fontId="10" fillId="0" borderId="12" xfId="3" applyFont="1" applyBorder="1" applyAlignment="1">
      <alignment horizontal="center" vertical="center" wrapText="1" shrinkToFit="1"/>
    </xf>
    <xf numFmtId="2" fontId="10" fillId="2" borderId="12" xfId="1" applyNumberFormat="1" applyFont="1" applyFill="1" applyBorder="1" applyAlignment="1">
      <alignment horizontal="center" vertical="center"/>
    </xf>
    <xf numFmtId="167" fontId="10" fillId="2" borderId="12" xfId="4" applyFont="1" applyFill="1" applyBorder="1" applyAlignment="1">
      <alignment horizontal="center" vertical="center"/>
    </xf>
    <xf numFmtId="166" fontId="4" fillId="2" borderId="0" xfId="3" applyNumberFormat="1" applyFont="1" applyFill="1" applyAlignment="1">
      <alignment vertical="center" wrapText="1"/>
    </xf>
    <xf numFmtId="165" fontId="9" fillId="0" borderId="9" xfId="3" applyNumberFormat="1" applyFont="1" applyBorder="1" applyAlignment="1">
      <alignment horizontal="right" vertical="center" shrinkToFit="1"/>
    </xf>
    <xf numFmtId="165" fontId="9" fillId="0" borderId="10" xfId="3" applyNumberFormat="1" applyFont="1" applyBorder="1" applyAlignment="1">
      <alignment horizontal="right" vertical="center" shrinkToFit="1"/>
    </xf>
    <xf numFmtId="165" fontId="9" fillId="0" borderId="10" xfId="3" applyNumberFormat="1" applyFont="1" applyBorder="1" applyAlignment="1">
      <alignment horizontal="right" vertical="center" shrinkToFit="1"/>
    </xf>
    <xf numFmtId="166" fontId="9" fillId="0" borderId="10" xfId="3" applyNumberFormat="1" applyFont="1" applyBorder="1" applyAlignment="1">
      <alignment horizontal="center" vertical="center" shrinkToFit="1"/>
    </xf>
    <xf numFmtId="2" fontId="10" fillId="0" borderId="12" xfId="1" applyNumberFormat="1" applyFont="1" applyBorder="1" applyAlignment="1">
      <alignment horizontal="center" vertical="center"/>
    </xf>
    <xf numFmtId="166" fontId="9" fillId="2" borderId="12" xfId="3" applyNumberFormat="1" applyFont="1" applyFill="1" applyBorder="1" applyAlignment="1">
      <alignment horizontal="center" vertical="center" shrinkToFit="1"/>
    </xf>
    <xf numFmtId="2" fontId="10" fillId="0" borderId="12" xfId="0" applyNumberFormat="1" applyFont="1" applyBorder="1" applyAlignment="1">
      <alignment horizontal="center" vertical="center"/>
    </xf>
    <xf numFmtId="167" fontId="10" fillId="0" borderId="12" xfId="4" applyFont="1" applyBorder="1" applyAlignment="1">
      <alignment horizontal="center" vertical="center"/>
    </xf>
    <xf numFmtId="0" fontId="10" fillId="2" borderId="12" xfId="0" quotePrefix="1" applyFont="1" applyFill="1" applyBorder="1" applyAlignment="1">
      <alignment vertical="center" wrapText="1"/>
    </xf>
    <xf numFmtId="2" fontId="10" fillId="2" borderId="12" xfId="0" applyNumberFormat="1" applyFont="1" applyFill="1" applyBorder="1" applyAlignment="1">
      <alignment horizontal="center" vertical="center"/>
    </xf>
    <xf numFmtId="44" fontId="10" fillId="2" borderId="12" xfId="0" applyNumberFormat="1" applyFont="1" applyFill="1" applyBorder="1" applyAlignment="1">
      <alignment horizontal="right" vertical="center" wrapText="1"/>
    </xf>
    <xf numFmtId="0" fontId="8" fillId="4" borderId="10" xfId="3" applyFont="1" applyFill="1" applyBorder="1" applyAlignment="1">
      <alignment horizontal="left" vertical="center"/>
    </xf>
    <xf numFmtId="44" fontId="4" fillId="2" borderId="0" xfId="2" applyFont="1" applyFill="1" applyBorder="1" applyAlignment="1">
      <alignment vertical="center" wrapText="1"/>
    </xf>
    <xf numFmtId="166" fontId="4" fillId="2" borderId="0" xfId="2" applyNumberFormat="1" applyFont="1" applyFill="1" applyBorder="1" applyAlignment="1">
      <alignment vertical="center" wrapText="1"/>
    </xf>
    <xf numFmtId="164" fontId="8" fillId="4" borderId="11" xfId="3" applyNumberFormat="1" applyFont="1" applyFill="1" applyBorder="1" applyAlignment="1">
      <alignment vertical="center"/>
    </xf>
    <xf numFmtId="0" fontId="3" fillId="2" borderId="0" xfId="3" applyFont="1" applyFill="1" applyAlignment="1">
      <alignment horizontal="center" vertical="top"/>
    </xf>
    <xf numFmtId="0" fontId="12" fillId="2" borderId="0" xfId="3" applyFont="1" applyFill="1" applyAlignment="1">
      <alignment horizontal="left" vertical="top"/>
    </xf>
    <xf numFmtId="0" fontId="12" fillId="2" borderId="0" xfId="3" applyFont="1" applyFill="1" applyAlignment="1">
      <alignment horizontal="center" vertical="center"/>
    </xf>
    <xf numFmtId="44" fontId="12" fillId="2" borderId="0" xfId="2" applyFont="1" applyFill="1" applyBorder="1" applyAlignment="1">
      <alignment horizontal="right" vertical="center"/>
    </xf>
    <xf numFmtId="44" fontId="12" fillId="2" borderId="0" xfId="2" applyFont="1" applyFill="1" applyBorder="1" applyAlignment="1">
      <alignment horizontal="left" vertical="center"/>
    </xf>
    <xf numFmtId="164" fontId="12" fillId="2" borderId="0" xfId="3" applyNumberFormat="1" applyFont="1" applyFill="1" applyAlignment="1">
      <alignment horizontal="center" vertical="center"/>
    </xf>
    <xf numFmtId="0" fontId="13" fillId="2" borderId="0" xfId="0" applyFont="1" applyFill="1"/>
    <xf numFmtId="164" fontId="12" fillId="2" borderId="0" xfId="3" applyNumberFormat="1" applyFont="1" applyFill="1" applyAlignment="1">
      <alignment vertical="center"/>
    </xf>
    <xf numFmtId="44" fontId="12" fillId="2" borderId="0" xfId="2" applyFont="1" applyFill="1" applyBorder="1" applyAlignment="1">
      <alignment horizontal="right" vertical="top"/>
    </xf>
    <xf numFmtId="0" fontId="3" fillId="2" borderId="0" xfId="3" applyFont="1" applyFill="1" applyAlignment="1">
      <alignment horizontal="left" vertical="top"/>
    </xf>
    <xf numFmtId="0" fontId="3" fillId="2" borderId="0" xfId="3" applyFont="1" applyFill="1" applyAlignment="1">
      <alignment horizontal="center" vertical="center"/>
    </xf>
    <xf numFmtId="44" fontId="3" fillId="2" borderId="0" xfId="2" applyFont="1" applyFill="1" applyBorder="1" applyAlignment="1">
      <alignment horizontal="right" vertical="center"/>
    </xf>
    <xf numFmtId="44" fontId="3" fillId="2" borderId="0" xfId="2" applyFont="1" applyFill="1" applyBorder="1" applyAlignment="1">
      <alignment horizontal="left" vertical="center"/>
    </xf>
    <xf numFmtId="164" fontId="3" fillId="2" borderId="0" xfId="3" applyNumberFormat="1" applyFont="1" applyFill="1" applyAlignment="1">
      <alignment vertical="center"/>
    </xf>
    <xf numFmtId="0" fontId="4" fillId="2" borderId="0" xfId="3" applyFont="1" applyFill="1" applyAlignment="1">
      <alignment horizontal="center" vertical="top"/>
    </xf>
    <xf numFmtId="44" fontId="4" fillId="2" borderId="0" xfId="2" applyFont="1" applyFill="1" applyBorder="1" applyAlignment="1">
      <alignment horizontal="right" vertical="center"/>
    </xf>
    <xf numFmtId="44" fontId="4" fillId="2" borderId="0" xfId="2" applyFont="1" applyFill="1" applyBorder="1" applyAlignment="1">
      <alignment horizontal="left" vertical="center"/>
    </xf>
    <xf numFmtId="164" fontId="4" fillId="2" borderId="0" xfId="3" applyNumberFormat="1" applyFont="1" applyFill="1" applyAlignment="1">
      <alignment horizontal="center" vertical="center"/>
    </xf>
    <xf numFmtId="0" fontId="4" fillId="0" borderId="0" xfId="3" applyFont="1" applyAlignment="1">
      <alignment horizontal="center" vertical="top"/>
    </xf>
    <xf numFmtId="44" fontId="4" fillId="0" borderId="0" xfId="2" applyFont="1" applyFill="1" applyBorder="1" applyAlignment="1">
      <alignment horizontal="right" vertical="center"/>
    </xf>
    <xf numFmtId="44" fontId="4" fillId="0" borderId="0" xfId="2" applyFont="1" applyFill="1" applyBorder="1" applyAlignment="1">
      <alignment horizontal="left" vertical="center"/>
    </xf>
    <xf numFmtId="164" fontId="4" fillId="0" borderId="0" xfId="3" applyNumberFormat="1" applyFont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43" fontId="10" fillId="0" borderId="13" xfId="1" applyFont="1" applyFill="1" applyBorder="1" applyAlignment="1">
      <alignment horizontal="center" vertical="center"/>
    </xf>
    <xf numFmtId="166" fontId="9" fillId="0" borderId="11" xfId="3" applyNumberFormat="1" applyFont="1" applyBorder="1" applyAlignment="1">
      <alignment horizontal="center" vertical="center" shrinkToFit="1"/>
    </xf>
    <xf numFmtId="0" fontId="10" fillId="0" borderId="12" xfId="3" applyFont="1" applyFill="1" applyBorder="1" applyAlignment="1">
      <alignment horizontal="left" vertical="center" wrapText="1"/>
    </xf>
    <xf numFmtId="165" fontId="9" fillId="2" borderId="10" xfId="3" applyNumberFormat="1" applyFont="1" applyFill="1" applyBorder="1" applyAlignment="1">
      <alignment horizontal="right" vertical="center" shrinkToFit="1"/>
    </xf>
    <xf numFmtId="166" fontId="9" fillId="2" borderId="10" xfId="3" applyNumberFormat="1" applyFont="1" applyFill="1" applyBorder="1" applyAlignment="1">
      <alignment horizontal="center" vertical="center" shrinkToFit="1"/>
    </xf>
    <xf numFmtId="166" fontId="9" fillId="2" borderId="11" xfId="3" applyNumberFormat="1" applyFont="1" applyFill="1" applyBorder="1" applyAlignment="1">
      <alignment horizontal="center" vertical="center" shrinkToFit="1"/>
    </xf>
    <xf numFmtId="2" fontId="7" fillId="0" borderId="0" xfId="3" applyNumberFormat="1" applyFont="1" applyAlignment="1">
      <alignment horizontal="center" vertical="center" wrapText="1"/>
    </xf>
    <xf numFmtId="0" fontId="16" fillId="4" borderId="1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right" vertical="center"/>
    </xf>
    <xf numFmtId="44" fontId="17" fillId="2" borderId="12" xfId="2" applyFont="1" applyFill="1" applyBorder="1" applyAlignment="1">
      <alignment horizontal="center"/>
    </xf>
    <xf numFmtId="10" fontId="17" fillId="2" borderId="12" xfId="5" applyNumberFormat="1" applyFont="1" applyFill="1" applyBorder="1" applyAlignment="1">
      <alignment horizontal="center"/>
    </xf>
    <xf numFmtId="9" fontId="17" fillId="2" borderId="12" xfId="5" applyFont="1" applyFill="1" applyBorder="1" applyAlignment="1">
      <alignment horizontal="center"/>
    </xf>
    <xf numFmtId="44" fontId="17" fillId="2" borderId="12" xfId="2" applyFont="1" applyFill="1" applyBorder="1" applyAlignment="1">
      <alignment horizontal="center" vertical="center"/>
    </xf>
    <xf numFmtId="44" fontId="0" fillId="0" borderId="0" xfId="0" applyNumberFormat="1"/>
    <xf numFmtId="0" fontId="17" fillId="2" borderId="1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left" vertical="center"/>
    </xf>
    <xf numFmtId="166" fontId="17" fillId="4" borderId="12" xfId="0" applyNumberFormat="1" applyFont="1" applyFill="1" applyBorder="1" applyAlignment="1">
      <alignment horizontal="center"/>
    </xf>
    <xf numFmtId="10" fontId="4" fillId="2" borderId="12" xfId="2" applyNumberFormat="1" applyFont="1" applyFill="1" applyBorder="1" applyAlignment="1">
      <alignment horizontal="center" vertical="center" shrinkToFit="1"/>
    </xf>
    <xf numFmtId="166" fontId="16" fillId="4" borderId="12" xfId="0" applyNumberFormat="1" applyFont="1" applyFill="1" applyBorder="1" applyAlignment="1">
      <alignment horizontal="center"/>
    </xf>
    <xf numFmtId="9" fontId="17" fillId="4" borderId="12" xfId="0" applyNumberFormat="1" applyFont="1" applyFill="1" applyBorder="1" applyAlignment="1">
      <alignment horizontal="center" vertical="center"/>
    </xf>
    <xf numFmtId="10" fontId="17" fillId="4" borderId="12" xfId="0" applyNumberFormat="1" applyFont="1" applyFill="1" applyBorder="1" applyAlignment="1">
      <alignment horizontal="center"/>
    </xf>
    <xf numFmtId="164" fontId="3" fillId="2" borderId="0" xfId="3" applyNumberFormat="1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/>
    <xf numFmtId="0" fontId="15" fillId="2" borderId="0" xfId="0" quotePrefix="1" applyFont="1" applyFill="1" applyAlignment="1">
      <alignment horizontal="left" vertical="center"/>
    </xf>
    <xf numFmtId="0" fontId="15" fillId="0" borderId="0" xfId="0" applyFont="1" applyAlignment="1">
      <alignment horizontal="left"/>
    </xf>
    <xf numFmtId="0" fontId="7" fillId="2" borderId="0" xfId="3" applyFont="1" applyFill="1" applyAlignment="1">
      <alignment horizontal="left" vertical="center"/>
    </xf>
    <xf numFmtId="0" fontId="12" fillId="2" borderId="0" xfId="3" applyFont="1" applyFill="1" applyAlignment="1">
      <alignment horizontal="left" vertical="center"/>
    </xf>
    <xf numFmtId="14" fontId="15" fillId="2" borderId="0" xfId="0" applyNumberFormat="1" applyFont="1" applyFill="1" applyAlignment="1">
      <alignment horizontal="left" vertical="center"/>
    </xf>
    <xf numFmtId="14" fontId="13" fillId="2" borderId="0" xfId="0" applyNumberFormat="1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165" fontId="7" fillId="0" borderId="10" xfId="3" applyNumberFormat="1" applyFont="1" applyBorder="1" applyAlignment="1">
      <alignment horizontal="left" vertical="center" shrinkToFit="1"/>
    </xf>
    <xf numFmtId="165" fontId="9" fillId="0" borderId="12" xfId="3" applyNumberFormat="1" applyFont="1" applyBorder="1" applyAlignment="1">
      <alignment horizontal="right" vertical="center" shrinkToFit="1"/>
    </xf>
    <xf numFmtId="2" fontId="3" fillId="0" borderId="1" xfId="3" applyNumberFormat="1" applyFont="1" applyBorder="1" applyAlignment="1">
      <alignment horizontal="center" vertical="center" wrapText="1"/>
    </xf>
    <xf numFmtId="2" fontId="3" fillId="0" borderId="2" xfId="3" applyNumberFormat="1" applyFont="1" applyBorder="1" applyAlignment="1">
      <alignment horizontal="center" vertical="center" wrapText="1"/>
    </xf>
    <xf numFmtId="2" fontId="3" fillId="0" borderId="3" xfId="3" applyNumberFormat="1" applyFont="1" applyBorder="1" applyAlignment="1">
      <alignment horizontal="center" vertical="center" wrapText="1"/>
    </xf>
    <xf numFmtId="2" fontId="5" fillId="0" borderId="4" xfId="3" applyNumberFormat="1" applyFont="1" applyBorder="1" applyAlignment="1">
      <alignment horizontal="center" vertical="center" wrapText="1"/>
    </xf>
    <xf numFmtId="2" fontId="3" fillId="0" borderId="0" xfId="3" applyNumberFormat="1" applyFont="1" applyAlignment="1">
      <alignment horizontal="center" vertical="center" wrapText="1"/>
    </xf>
    <xf numFmtId="2" fontId="3" fillId="0" borderId="5" xfId="3" applyNumberFormat="1" applyFont="1" applyBorder="1" applyAlignment="1">
      <alignment horizontal="center" vertical="center" wrapText="1"/>
    </xf>
    <xf numFmtId="2" fontId="6" fillId="0" borderId="4" xfId="3" applyNumberFormat="1" applyFont="1" applyBorder="1" applyAlignment="1">
      <alignment horizontal="center" vertical="center" wrapText="1"/>
    </xf>
    <xf numFmtId="2" fontId="6" fillId="0" borderId="0" xfId="3" applyNumberFormat="1" applyFont="1" applyAlignment="1">
      <alignment horizontal="center" vertical="center" wrapText="1"/>
    </xf>
    <xf numFmtId="2" fontId="6" fillId="0" borderId="5" xfId="3" applyNumberFormat="1" applyFont="1" applyBorder="1" applyAlignment="1">
      <alignment horizontal="center" vertical="center" wrapText="1"/>
    </xf>
    <xf numFmtId="2" fontId="3" fillId="0" borderId="6" xfId="3" applyNumberFormat="1" applyFont="1" applyBorder="1" applyAlignment="1">
      <alignment horizontal="center" vertical="center" wrapText="1"/>
    </xf>
    <xf numFmtId="2" fontId="3" fillId="0" borderId="7" xfId="3" applyNumberFormat="1" applyFont="1" applyBorder="1" applyAlignment="1">
      <alignment horizontal="center" vertical="center" wrapText="1"/>
    </xf>
    <xf numFmtId="2" fontId="3" fillId="0" borderId="8" xfId="3" applyNumberFormat="1" applyFont="1" applyBorder="1" applyAlignment="1">
      <alignment horizontal="center" vertical="center" wrapText="1"/>
    </xf>
    <xf numFmtId="0" fontId="7" fillId="3" borderId="9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left" vertical="center" wrapText="1"/>
    </xf>
    <xf numFmtId="0" fontId="8" fillId="3" borderId="12" xfId="3" applyFont="1" applyFill="1" applyBorder="1" applyAlignment="1">
      <alignment horizontal="center" vertical="center" wrapText="1"/>
    </xf>
    <xf numFmtId="44" fontId="8" fillId="3" borderId="12" xfId="2" applyFont="1" applyFill="1" applyBorder="1" applyAlignment="1">
      <alignment horizontal="left" vertical="center" wrapText="1"/>
    </xf>
    <xf numFmtId="164" fontId="8" fillId="3" borderId="12" xfId="3" applyNumberFormat="1" applyFont="1" applyFill="1" applyBorder="1" applyAlignment="1">
      <alignment horizontal="center" vertical="center" wrapText="1"/>
    </xf>
    <xf numFmtId="0" fontId="8" fillId="4" borderId="10" xfId="3" applyFont="1" applyFill="1" applyBorder="1" applyAlignment="1">
      <alignment horizontal="left" vertical="center"/>
    </xf>
    <xf numFmtId="165" fontId="9" fillId="0" borderId="10" xfId="3" applyNumberFormat="1" applyFont="1" applyBorder="1" applyAlignment="1">
      <alignment horizontal="right" vertical="center" shrinkToFit="1"/>
    </xf>
    <xf numFmtId="165" fontId="9" fillId="2" borderId="12" xfId="3" applyNumberFormat="1" applyFont="1" applyFill="1" applyBorder="1" applyAlignment="1">
      <alignment horizontal="right" vertical="center" shrinkToFit="1"/>
    </xf>
    <xf numFmtId="164" fontId="12" fillId="2" borderId="0" xfId="3" applyNumberFormat="1" applyFont="1" applyFill="1" applyAlignment="1">
      <alignment horizontal="center" vertical="center"/>
    </xf>
    <xf numFmtId="0" fontId="3" fillId="2" borderId="0" xfId="3" applyFont="1" applyFill="1" applyAlignment="1">
      <alignment horizontal="center" vertical="top"/>
    </xf>
    <xf numFmtId="1" fontId="9" fillId="4" borderId="9" xfId="3" applyNumberFormat="1" applyFont="1" applyFill="1" applyBorder="1" applyAlignment="1">
      <alignment horizontal="right" vertical="center" shrinkToFit="1"/>
    </xf>
    <xf numFmtId="1" fontId="9" fillId="4" borderId="10" xfId="3" applyNumberFormat="1" applyFont="1" applyFill="1" applyBorder="1" applyAlignment="1">
      <alignment horizontal="right" vertical="center" shrinkToFit="1"/>
    </xf>
    <xf numFmtId="0" fontId="13" fillId="2" borderId="0" xfId="0" applyFont="1" applyFill="1" applyAlignment="1">
      <alignment horizontal="left" vertical="center"/>
    </xf>
    <xf numFmtId="0" fontId="13" fillId="2" borderId="0" xfId="0" quotePrefix="1" applyFont="1" applyFill="1" applyAlignment="1">
      <alignment horizontal="left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2" fontId="7" fillId="0" borderId="0" xfId="3" applyNumberFormat="1" applyFont="1" applyAlignment="1">
      <alignment horizontal="center" vertical="center" wrapText="1"/>
    </xf>
    <xf numFmtId="2" fontId="15" fillId="0" borderId="0" xfId="3" applyNumberFormat="1" applyFont="1" applyAlignment="1">
      <alignment horizontal="center" vertical="center" wrapText="1"/>
    </xf>
    <xf numFmtId="2" fontId="7" fillId="0" borderId="7" xfId="3" applyNumberFormat="1" applyFont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left" vertical="center"/>
    </xf>
    <xf numFmtId="0" fontId="17" fillId="2" borderId="1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left" vertical="center"/>
    </xf>
    <xf numFmtId="0" fontId="17" fillId="4" borderId="14" xfId="0" applyFont="1" applyFill="1" applyBorder="1" applyAlignment="1">
      <alignment horizontal="center"/>
    </xf>
    <xf numFmtId="0" fontId="17" fillId="4" borderId="13" xfId="0" applyFont="1" applyFill="1" applyBorder="1" applyAlignment="1">
      <alignment horizontal="center"/>
    </xf>
    <xf numFmtId="0" fontId="16" fillId="4" borderId="9" xfId="0" applyFont="1" applyFill="1" applyBorder="1" applyAlignment="1">
      <alignment horizontal="left"/>
    </xf>
    <xf numFmtId="0" fontId="16" fillId="4" borderId="10" xfId="0" applyFont="1" applyFill="1" applyBorder="1" applyAlignment="1">
      <alignment horizontal="left"/>
    </xf>
    <xf numFmtId="0" fontId="16" fillId="4" borderId="11" xfId="0" applyFont="1" applyFill="1" applyBorder="1" applyAlignment="1">
      <alignment horizontal="left"/>
    </xf>
    <xf numFmtId="0" fontId="15" fillId="2" borderId="0" xfId="0" applyFont="1" applyFill="1" applyAlignment="1">
      <alignment horizontal="left" vertical="center"/>
    </xf>
    <xf numFmtId="14" fontId="15" fillId="2" borderId="0" xfId="0" applyNumberFormat="1" applyFont="1" applyFill="1" applyAlignment="1">
      <alignment horizontal="left" vertical="center"/>
    </xf>
    <xf numFmtId="0" fontId="15" fillId="2" borderId="0" xfId="0" quotePrefix="1" applyFont="1" applyFill="1" applyAlignment="1">
      <alignment horizontal="left" vertical="center"/>
    </xf>
    <xf numFmtId="10" fontId="7" fillId="2" borderId="0" xfId="5" applyNumberFormat="1" applyFont="1" applyFill="1" applyBorder="1" applyAlignment="1">
      <alignment horizontal="left" vertical="center"/>
    </xf>
    <xf numFmtId="164" fontId="3" fillId="2" borderId="0" xfId="3" applyNumberFormat="1" applyFont="1" applyFill="1" applyAlignment="1">
      <alignment horizontal="right" vertical="center"/>
    </xf>
  </cellXfs>
  <cellStyles count="6">
    <cellStyle name="Moeda" xfId="2" builtinId="4"/>
    <cellStyle name="Normal" xfId="0" builtinId="0"/>
    <cellStyle name="Normal 2" xfId="3" xr:uid="{F3D3A04B-F91C-4565-ACBB-61DCAC43A56B}"/>
    <cellStyle name="Porcentagem" xfId="5" builtinId="5"/>
    <cellStyle name="Vírgula" xfId="1" builtinId="3"/>
    <cellStyle name="Vírgula 2" xfId="4" xr:uid="{6BA007C1-82D6-4DF5-BB0E-6ADE1DEDE7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8</xdr:row>
      <xdr:rowOff>0</xdr:rowOff>
    </xdr:from>
    <xdr:to>
      <xdr:col>14</xdr:col>
      <xdr:colOff>0</xdr:colOff>
      <xdr:row>8</xdr:row>
      <xdr:rowOff>26035</xdr:rowOff>
    </xdr:to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94B601EA-88A0-4BF5-836A-26025AAB9E95}"/>
            </a:ext>
          </a:extLst>
        </xdr:cNvPr>
        <xdr:cNvSpPr/>
      </xdr:nvSpPr>
      <xdr:spPr>
        <a:xfrm>
          <a:off x="17878425" y="24479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0</xdr:colOff>
      <xdr:row>8</xdr:row>
      <xdr:rowOff>40005</xdr:rowOff>
    </xdr:to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82D4DF6A-2F34-4970-A8F5-ADD8293A9890}"/>
            </a:ext>
          </a:extLst>
        </xdr:cNvPr>
        <xdr:cNvSpPr/>
      </xdr:nvSpPr>
      <xdr:spPr>
        <a:xfrm>
          <a:off x="17878425" y="24479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112058</xdr:colOff>
      <xdr:row>0</xdr:row>
      <xdr:rowOff>33618</xdr:rowOff>
    </xdr:from>
    <xdr:to>
      <xdr:col>3</xdr:col>
      <xdr:colOff>160459</xdr:colOff>
      <xdr:row>3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451F8CB-ACD3-4D89-A3BC-5E908EBFD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7858" y="33618"/>
          <a:ext cx="686576" cy="852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26035</xdr:rowOff>
    </xdr:to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DA33A0A8-EAAD-4602-98D5-4FB7A4FD2E04}"/>
            </a:ext>
          </a:extLst>
        </xdr:cNvPr>
        <xdr:cNvSpPr/>
      </xdr:nvSpPr>
      <xdr:spPr>
        <a:xfrm>
          <a:off x="17878425" y="402145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40005</xdr:rowOff>
    </xdr:to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11773850-110B-4F94-B451-450D8D327BE0}"/>
            </a:ext>
          </a:extLst>
        </xdr:cNvPr>
        <xdr:cNvSpPr/>
      </xdr:nvSpPr>
      <xdr:spPr>
        <a:xfrm>
          <a:off x="17878425" y="402145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26035</xdr:rowOff>
    </xdr:to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E72E9A54-F18F-4851-8B5D-FF365196C76B}"/>
            </a:ext>
          </a:extLst>
        </xdr:cNvPr>
        <xdr:cNvSpPr/>
      </xdr:nvSpPr>
      <xdr:spPr>
        <a:xfrm>
          <a:off x="17878425" y="402145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40005</xdr:rowOff>
    </xdr:to>
    <xdr:sp macro="" textlink="">
      <xdr:nvSpPr>
        <xdr:cNvPr id="8" name="Shape 4">
          <a:extLst>
            <a:ext uri="{FF2B5EF4-FFF2-40B4-BE49-F238E27FC236}">
              <a16:creationId xmlns:a16="http://schemas.microsoft.com/office/drawing/2014/main" id="{CA2E87CC-F3F8-4F61-B589-8EA3D68FD7A2}"/>
            </a:ext>
          </a:extLst>
        </xdr:cNvPr>
        <xdr:cNvSpPr/>
      </xdr:nvSpPr>
      <xdr:spPr>
        <a:xfrm>
          <a:off x="17878425" y="402145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26035</xdr:rowOff>
    </xdr:to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BF8E669F-F0F2-47A9-BDC4-C100B495E9D9}"/>
            </a:ext>
          </a:extLst>
        </xdr:cNvPr>
        <xdr:cNvSpPr/>
      </xdr:nvSpPr>
      <xdr:spPr>
        <a:xfrm>
          <a:off x="17878425" y="402145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40005</xdr:rowOff>
    </xdr:to>
    <xdr:sp macro="" textlink="">
      <xdr:nvSpPr>
        <xdr:cNvPr id="10" name="Shape 4">
          <a:extLst>
            <a:ext uri="{FF2B5EF4-FFF2-40B4-BE49-F238E27FC236}">
              <a16:creationId xmlns:a16="http://schemas.microsoft.com/office/drawing/2014/main" id="{7B0AD877-E036-4605-BD80-3F2841F2CEDD}"/>
            </a:ext>
          </a:extLst>
        </xdr:cNvPr>
        <xdr:cNvSpPr/>
      </xdr:nvSpPr>
      <xdr:spPr>
        <a:xfrm>
          <a:off x="17878425" y="402145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26035</xdr:rowOff>
    </xdr:to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8F39F82C-0C40-457E-B633-EC6A4BCA0B4B}"/>
            </a:ext>
          </a:extLst>
        </xdr:cNvPr>
        <xdr:cNvSpPr/>
      </xdr:nvSpPr>
      <xdr:spPr>
        <a:xfrm>
          <a:off x="17878425" y="402145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40005</xdr:rowOff>
    </xdr:to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7BF4F4BF-00FA-4230-8512-02BBD29ED41C}"/>
            </a:ext>
          </a:extLst>
        </xdr:cNvPr>
        <xdr:cNvSpPr/>
      </xdr:nvSpPr>
      <xdr:spPr>
        <a:xfrm>
          <a:off x="17878425" y="402145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26035</xdr:rowOff>
    </xdr:to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E013D4DA-4471-4CEA-8D5B-D1EE5515F173}"/>
            </a:ext>
          </a:extLst>
        </xdr:cNvPr>
        <xdr:cNvSpPr/>
      </xdr:nvSpPr>
      <xdr:spPr>
        <a:xfrm>
          <a:off x="17878425" y="402145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14</xdr:col>
      <xdr:colOff>0</xdr:colOff>
      <xdr:row>129</xdr:row>
      <xdr:rowOff>0</xdr:rowOff>
    </xdr:from>
    <xdr:to>
      <xdr:col>14</xdr:col>
      <xdr:colOff>0</xdr:colOff>
      <xdr:row>129</xdr:row>
      <xdr:rowOff>40005</xdr:rowOff>
    </xdr:to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44643E0B-D0B3-46C7-9ABB-8E3955F4616A}"/>
            </a:ext>
          </a:extLst>
        </xdr:cNvPr>
        <xdr:cNvSpPr/>
      </xdr:nvSpPr>
      <xdr:spPr>
        <a:xfrm>
          <a:off x="17878425" y="402145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oneCellAnchor>
    <xdr:from>
      <xdr:col>14</xdr:col>
      <xdr:colOff>0</xdr:colOff>
      <xdr:row>14</xdr:row>
      <xdr:rowOff>0</xdr:rowOff>
    </xdr:from>
    <xdr:ext cx="0" cy="26035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5C7F0669-F6E5-4BBC-9511-0A033E6ECFFF}"/>
            </a:ext>
          </a:extLst>
        </xdr:cNvPr>
        <xdr:cNvSpPr/>
      </xdr:nvSpPr>
      <xdr:spPr>
        <a:xfrm>
          <a:off x="17878425" y="42291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14</xdr:col>
      <xdr:colOff>0</xdr:colOff>
      <xdr:row>14</xdr:row>
      <xdr:rowOff>0</xdr:rowOff>
    </xdr:from>
    <xdr:ext cx="0" cy="40005"/>
    <xdr:sp macro="" textlink="">
      <xdr:nvSpPr>
        <xdr:cNvPr id="16" name="Shape 4">
          <a:extLst>
            <a:ext uri="{FF2B5EF4-FFF2-40B4-BE49-F238E27FC236}">
              <a16:creationId xmlns:a16="http://schemas.microsoft.com/office/drawing/2014/main" id="{46CC1729-547C-467C-83F9-F41328CEB320}"/>
            </a:ext>
          </a:extLst>
        </xdr:cNvPr>
        <xdr:cNvSpPr/>
      </xdr:nvSpPr>
      <xdr:spPr>
        <a:xfrm>
          <a:off x="17878425" y="42291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8632</xdr:colOff>
      <xdr:row>0</xdr:row>
      <xdr:rowOff>123824</xdr:rowOff>
    </xdr:from>
    <xdr:to>
      <xdr:col>3</xdr:col>
      <xdr:colOff>123825</xdr:colOff>
      <xdr:row>4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25BA06B-605D-4853-AB8D-E7F72DA58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5382" y="123824"/>
          <a:ext cx="724793" cy="8096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manta.martins\Documents\DOCUMENTOS%20PREFEITURA\PRA&#199;A%20VENDINHA\VENDINHA_ORCAMENTO_0311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LINE/PRA&#199;A%20VENDINHA/VENDINHA_ORCAMENTO_22102021_atualizacao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 + M.O. ATUALIZADA"/>
      <sheetName val="CRONOGRAMA"/>
      <sheetName val="Memorial (2)"/>
      <sheetName val="Composições Próprias (2)"/>
      <sheetName val="COTACAO_FORNECEDOR"/>
      <sheetName val="antigMATERIAL + MÃO DE OBRA (2)"/>
      <sheetName val="cotações mobiliários"/>
    </sheetNames>
    <sheetDataSet>
      <sheetData sheetId="0"/>
      <sheetData sheetId="1"/>
      <sheetData sheetId="2">
        <row r="5">
          <cell r="E5">
            <v>2.6</v>
          </cell>
        </row>
        <row r="8">
          <cell r="E8">
            <v>6</v>
          </cell>
        </row>
        <row r="10">
          <cell r="E10">
            <v>423</v>
          </cell>
        </row>
        <row r="12">
          <cell r="E12">
            <v>184.00000000000003</v>
          </cell>
        </row>
        <row r="13">
          <cell r="E13">
            <v>265</v>
          </cell>
        </row>
        <row r="14">
          <cell r="E14">
            <v>4.74</v>
          </cell>
        </row>
        <row r="15">
          <cell r="E15">
            <v>7.9</v>
          </cell>
        </row>
        <row r="16">
          <cell r="E16">
            <v>126.4</v>
          </cell>
        </row>
        <row r="17">
          <cell r="E17">
            <v>7.4</v>
          </cell>
        </row>
        <row r="18">
          <cell r="E18">
            <v>125</v>
          </cell>
        </row>
        <row r="19">
          <cell r="E19">
            <v>33</v>
          </cell>
        </row>
        <row r="20">
          <cell r="E20">
            <v>349</v>
          </cell>
        </row>
        <row r="21">
          <cell r="E21">
            <v>22</v>
          </cell>
        </row>
        <row r="22">
          <cell r="E22">
            <v>11</v>
          </cell>
        </row>
        <row r="28">
          <cell r="E28">
            <v>525</v>
          </cell>
        </row>
        <row r="29">
          <cell r="E29">
            <v>5.64</v>
          </cell>
        </row>
        <row r="30">
          <cell r="E30">
            <v>89.300000000000011</v>
          </cell>
        </row>
        <row r="31">
          <cell r="E31">
            <v>148.52000000000001</v>
          </cell>
        </row>
        <row r="32">
          <cell r="E32">
            <v>5.6400000000000006</v>
          </cell>
        </row>
        <row r="33">
          <cell r="E33">
            <v>936</v>
          </cell>
        </row>
        <row r="34">
          <cell r="E34">
            <v>5.25</v>
          </cell>
        </row>
        <row r="35">
          <cell r="E35">
            <v>489</v>
          </cell>
        </row>
        <row r="36">
          <cell r="E36">
            <v>489</v>
          </cell>
        </row>
        <row r="37">
          <cell r="E37">
            <v>329</v>
          </cell>
        </row>
        <row r="39">
          <cell r="E39">
            <v>1</v>
          </cell>
        </row>
        <row r="40">
          <cell r="E40">
            <v>1</v>
          </cell>
        </row>
        <row r="41">
          <cell r="E41">
            <v>23</v>
          </cell>
        </row>
        <row r="42">
          <cell r="E42">
            <v>115</v>
          </cell>
        </row>
        <row r="45">
          <cell r="E45">
            <v>5.5</v>
          </cell>
        </row>
        <row r="46">
          <cell r="E46">
            <v>40.499999999999993</v>
          </cell>
        </row>
        <row r="47">
          <cell r="E47">
            <v>71.100000000000009</v>
          </cell>
        </row>
        <row r="48">
          <cell r="E48">
            <v>3</v>
          </cell>
        </row>
        <row r="49">
          <cell r="E49">
            <v>278</v>
          </cell>
        </row>
        <row r="50">
          <cell r="E50">
            <v>30</v>
          </cell>
        </row>
        <row r="51">
          <cell r="E51">
            <v>79</v>
          </cell>
        </row>
        <row r="52">
          <cell r="E52">
            <v>2.5</v>
          </cell>
        </row>
        <row r="53">
          <cell r="E53">
            <v>350</v>
          </cell>
        </row>
        <row r="54">
          <cell r="E54">
            <v>22</v>
          </cell>
        </row>
        <row r="55">
          <cell r="E55">
            <v>220</v>
          </cell>
        </row>
        <row r="56">
          <cell r="E56">
            <v>12</v>
          </cell>
        </row>
        <row r="57">
          <cell r="E57">
            <v>1</v>
          </cell>
        </row>
        <row r="58">
          <cell r="E58">
            <v>1</v>
          </cell>
        </row>
        <row r="59">
          <cell r="E59">
            <v>1</v>
          </cell>
        </row>
        <row r="60">
          <cell r="E60">
            <v>1</v>
          </cell>
        </row>
        <row r="83">
          <cell r="E83">
            <v>300</v>
          </cell>
        </row>
        <row r="84">
          <cell r="E84">
            <v>100</v>
          </cell>
        </row>
        <row r="85">
          <cell r="E85">
            <v>600</v>
          </cell>
        </row>
        <row r="86">
          <cell r="E86">
            <v>1</v>
          </cell>
        </row>
        <row r="88">
          <cell r="E88">
            <v>3.6</v>
          </cell>
        </row>
        <row r="89">
          <cell r="E89">
            <v>15</v>
          </cell>
        </row>
        <row r="99">
          <cell r="E99">
            <v>20.099999999999998</v>
          </cell>
        </row>
        <row r="100">
          <cell r="E100">
            <v>160.79999999999998</v>
          </cell>
        </row>
      </sheetData>
      <sheetData sheetId="3">
        <row r="12">
          <cell r="I12">
            <v>252.54050000000001</v>
          </cell>
          <cell r="J12">
            <v>20.094999999999999</v>
          </cell>
        </row>
        <row r="25">
          <cell r="I25">
            <v>58.191642999999999</v>
          </cell>
          <cell r="J25">
            <v>10.528185000000001</v>
          </cell>
        </row>
        <row r="38">
          <cell r="I38">
            <v>72.421643000000003</v>
          </cell>
          <cell r="J38">
            <v>10.528185000000001</v>
          </cell>
        </row>
        <row r="47">
          <cell r="I47">
            <v>76.099999999999994</v>
          </cell>
          <cell r="J47">
            <v>10.528185000000001</v>
          </cell>
        </row>
        <row r="56">
          <cell r="I56">
            <v>29.67</v>
          </cell>
          <cell r="J56">
            <v>17.215443999999998</v>
          </cell>
        </row>
        <row r="65">
          <cell r="I65">
            <v>38.64</v>
          </cell>
          <cell r="J65">
            <v>17.215443999999998</v>
          </cell>
        </row>
        <row r="76">
          <cell r="I76">
            <v>16.91</v>
          </cell>
          <cell r="J76">
            <v>17.215443999999998</v>
          </cell>
        </row>
        <row r="81">
          <cell r="L81">
            <v>16937.554666666667</v>
          </cell>
          <cell r="M81">
            <v>4234.3886666666667</v>
          </cell>
        </row>
        <row r="82">
          <cell r="L82">
            <v>2062.8000000000002</v>
          </cell>
          <cell r="M82">
            <v>515.70000000000005</v>
          </cell>
        </row>
        <row r="83">
          <cell r="L83">
            <v>1423.5333333333335</v>
          </cell>
          <cell r="M83">
            <v>355.88333333333338</v>
          </cell>
        </row>
        <row r="84">
          <cell r="L84">
            <v>1492.6800000000003</v>
          </cell>
          <cell r="M84">
            <v>373.17000000000007</v>
          </cell>
        </row>
        <row r="89">
          <cell r="K89">
            <v>626.17666666666673</v>
          </cell>
        </row>
        <row r="90">
          <cell r="K90">
            <v>987.40000000000009</v>
          </cell>
        </row>
        <row r="91">
          <cell r="K91">
            <v>659.80833333333339</v>
          </cell>
        </row>
        <row r="105">
          <cell r="I105">
            <v>28.018346000000001</v>
          </cell>
          <cell r="J105">
            <v>21.551670000000001</v>
          </cell>
        </row>
        <row r="108">
          <cell r="I108">
            <v>34.22</v>
          </cell>
        </row>
        <row r="109">
          <cell r="I109">
            <v>34.22</v>
          </cell>
        </row>
        <row r="110">
          <cell r="I110">
            <v>34.22</v>
          </cell>
        </row>
        <row r="112">
          <cell r="I112">
            <v>51.33</v>
          </cell>
        </row>
        <row r="113">
          <cell r="I113">
            <v>34.22</v>
          </cell>
        </row>
        <row r="128">
          <cell r="K128">
            <v>1394.6666666666667</v>
          </cell>
        </row>
        <row r="129">
          <cell r="K129">
            <v>276</v>
          </cell>
        </row>
        <row r="136">
          <cell r="J136">
            <v>268.625</v>
          </cell>
        </row>
        <row r="137">
          <cell r="J137">
            <v>190</v>
          </cell>
        </row>
        <row r="156">
          <cell r="I156">
            <v>33.190049999999999</v>
          </cell>
          <cell r="J156">
            <v>14.202810000000001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 + M.O. ATUALIZADA"/>
      <sheetName val="CRONOGRAMA"/>
      <sheetName val="Memorial (2)"/>
      <sheetName val="Composições Próprias (2)"/>
      <sheetName val="COTACAO_FORNECEDOR"/>
      <sheetName val="antigMATERIAL + MÃO DE OBRA (2)"/>
      <sheetName val="cotações mobiliários"/>
    </sheetNames>
    <sheetDataSet>
      <sheetData sheetId="0">
        <row r="8">
          <cell r="C8" t="str">
            <v>SERVIÇOS INICIAIS</v>
          </cell>
        </row>
        <row r="16">
          <cell r="C16" t="str">
            <v xml:space="preserve">PAVIMENTAÇÃO COM PISO INTERTRAVADO </v>
          </cell>
        </row>
        <row r="31">
          <cell r="C31" t="str">
            <v>QUADRA DE GRAMA</v>
          </cell>
        </row>
        <row r="48">
          <cell r="C48" t="str">
            <v>MURETA EXTERNA E PLAYGROUND</v>
          </cell>
        </row>
        <row r="66">
          <cell r="C66" t="str">
            <v>ÁREAS PERGOLADOS DE CONCRETO - 5x5m</v>
          </cell>
        </row>
        <row r="79">
          <cell r="C79" t="str">
            <v>MOBILIÁRIO</v>
          </cell>
        </row>
        <row r="87">
          <cell r="C87" t="str">
            <v>INSTALAÇÕES ELÉTRICAS</v>
          </cell>
        </row>
        <row r="103">
          <cell r="C103" t="str">
            <v>DRENAGEM</v>
          </cell>
        </row>
        <row r="111">
          <cell r="C111" t="str">
            <v>PAISAGISMO</v>
          </cell>
        </row>
        <row r="123">
          <cell r="C123" t="str">
            <v>SERVIÇOS FINAIS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56BAC-BC6A-4BC4-B601-B10046B27D42}">
  <sheetPr>
    <pageSetUpPr fitToPage="1"/>
  </sheetPr>
  <dimension ref="B1:AO259"/>
  <sheetViews>
    <sheetView topLeftCell="F1" zoomScale="85" zoomScaleNormal="85" workbookViewId="0">
      <pane ySplit="7" topLeftCell="A41" activePane="bottomLeft" state="frozen"/>
      <selection pane="bottomLeft" activeCell="N80" sqref="N80"/>
    </sheetView>
  </sheetViews>
  <sheetFormatPr defaultRowHeight="12.75" x14ac:dyDescent="0.25"/>
  <cols>
    <col min="1" max="1" width="3.7109375" style="3" customWidth="1"/>
    <col min="2" max="2" width="6.5703125" style="97" customWidth="1"/>
    <col min="3" max="3" width="9.5703125" style="1" customWidth="1"/>
    <col min="4" max="4" width="105.5703125" style="3" customWidth="1"/>
    <col min="5" max="5" width="12.85546875" style="7" customWidth="1"/>
    <col min="6" max="6" width="9.28515625" style="7" customWidth="1"/>
    <col min="7" max="7" width="15.5703125" style="98" customWidth="1"/>
    <col min="8" max="8" width="16.5703125" style="98" customWidth="1"/>
    <col min="9" max="9" width="16.42578125" style="99" customWidth="1"/>
    <col min="10" max="10" width="14.85546875" style="100" customWidth="1"/>
    <col min="11" max="11" width="8.7109375" style="100" customWidth="1"/>
    <col min="12" max="12" width="16.85546875" style="100" customWidth="1"/>
    <col min="13" max="13" width="15.42578125" style="100" customWidth="1"/>
    <col min="14" max="14" width="16.140625" style="100" customWidth="1"/>
    <col min="15" max="15" width="15" style="3" bestFit="1" customWidth="1"/>
    <col min="16" max="17" width="11.5703125" style="3" customWidth="1"/>
    <col min="18" max="18" width="11.140625" style="3" customWidth="1"/>
    <col min="19" max="16384" width="9.140625" style="3"/>
  </cols>
  <sheetData>
    <row r="1" spans="2:41" ht="24" customHeight="1" x14ac:dyDescent="0.25">
      <c r="B1" s="135" t="s">
        <v>255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  <c r="O1" s="1"/>
      <c r="P1" s="2"/>
      <c r="Q1" s="2"/>
      <c r="R1" s="2"/>
      <c r="S1" s="2"/>
      <c r="T1" s="2"/>
      <c r="U1" s="2"/>
      <c r="V1" s="2"/>
      <c r="W1" s="2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2:41" ht="23.25" customHeight="1" x14ac:dyDescent="0.25">
      <c r="B2" s="138" t="s">
        <v>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  <c r="O2" s="1"/>
      <c r="P2" s="2"/>
      <c r="Q2" s="2"/>
      <c r="R2" s="2"/>
      <c r="S2" s="2"/>
      <c r="T2" s="2"/>
      <c r="U2" s="2"/>
      <c r="V2" s="2"/>
      <c r="W2" s="2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2:41" ht="22.5" customHeight="1" x14ac:dyDescent="0.25">
      <c r="B3" s="141" t="s">
        <v>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3"/>
      <c r="O3" s="1"/>
      <c r="P3" s="2"/>
      <c r="Q3" s="2"/>
      <c r="R3" s="2"/>
      <c r="S3" s="2"/>
      <c r="T3" s="2"/>
      <c r="U3" s="2"/>
      <c r="V3" s="2"/>
      <c r="W3" s="2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2:41" ht="22.5" customHeight="1" x14ac:dyDescent="0.25">
      <c r="B4" s="144" t="s">
        <v>2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6"/>
      <c r="O4" s="1"/>
      <c r="P4" s="2"/>
      <c r="Q4" s="2"/>
      <c r="R4" s="2"/>
      <c r="S4" s="2"/>
      <c r="T4" s="2"/>
      <c r="U4" s="2"/>
      <c r="V4" s="2"/>
      <c r="W4" s="2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2:41" ht="14.25" customHeight="1" x14ac:dyDescent="0.25"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  <c r="O5" s="1"/>
      <c r="P5" s="2"/>
      <c r="Q5" s="2"/>
      <c r="R5" s="2"/>
      <c r="S5" s="2"/>
      <c r="T5" s="2"/>
      <c r="U5" s="2"/>
      <c r="V5" s="2"/>
      <c r="W5" s="2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2:41" ht="15.95" customHeight="1" x14ac:dyDescent="0.25">
      <c r="B6" s="150" t="s">
        <v>3</v>
      </c>
      <c r="C6" s="150" t="s">
        <v>4</v>
      </c>
      <c r="D6" s="150" t="s">
        <v>5</v>
      </c>
      <c r="E6" s="150" t="s">
        <v>6</v>
      </c>
      <c r="F6" s="150" t="s">
        <v>7</v>
      </c>
      <c r="G6" s="151" t="s">
        <v>8</v>
      </c>
      <c r="H6" s="151"/>
      <c r="I6" s="151"/>
      <c r="J6" s="152" t="s">
        <v>9</v>
      </c>
      <c r="K6" s="152" t="s">
        <v>10</v>
      </c>
      <c r="L6" s="152" t="s">
        <v>11</v>
      </c>
      <c r="M6" s="152"/>
      <c r="N6" s="152"/>
      <c r="O6" s="1"/>
      <c r="P6" s="2"/>
      <c r="Q6" s="2"/>
      <c r="R6" s="2"/>
      <c r="S6" s="2"/>
      <c r="T6" s="2"/>
      <c r="U6" s="2"/>
      <c r="V6" s="2"/>
      <c r="W6" s="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2:41" s="7" customFormat="1" ht="50.25" customHeight="1" x14ac:dyDescent="0.25">
      <c r="B7" s="150"/>
      <c r="C7" s="150"/>
      <c r="D7" s="150"/>
      <c r="E7" s="150"/>
      <c r="F7" s="150"/>
      <c r="G7" s="4" t="s">
        <v>12</v>
      </c>
      <c r="H7" s="4" t="s">
        <v>13</v>
      </c>
      <c r="I7" s="4" t="s">
        <v>14</v>
      </c>
      <c r="J7" s="152"/>
      <c r="K7" s="152"/>
      <c r="L7" s="5" t="s">
        <v>15</v>
      </c>
      <c r="M7" s="5" t="s">
        <v>16</v>
      </c>
      <c r="N7" s="5" t="s">
        <v>17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</row>
    <row r="8" spans="2:41" ht="20.25" customHeight="1" x14ac:dyDescent="0.25">
      <c r="B8" s="8">
        <v>1</v>
      </c>
      <c r="C8" s="9" t="s">
        <v>18</v>
      </c>
      <c r="D8" s="9"/>
      <c r="E8" s="9"/>
      <c r="F8" s="9"/>
      <c r="G8" s="10"/>
      <c r="H8" s="10"/>
      <c r="I8" s="9"/>
      <c r="J8" s="9"/>
      <c r="K8" s="9"/>
      <c r="L8" s="9"/>
      <c r="M8" s="9"/>
      <c r="N8" s="11"/>
      <c r="O8" s="12"/>
      <c r="P8" s="12"/>
      <c r="Q8" s="12"/>
      <c r="R8" s="12"/>
      <c r="S8" s="12"/>
      <c r="T8" s="12"/>
      <c r="U8" s="12"/>
      <c r="V8" s="12"/>
      <c r="W8" s="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</row>
    <row r="9" spans="2:41" s="23" customFormat="1" ht="30.75" customHeight="1" x14ac:dyDescent="0.25">
      <c r="B9" s="13" t="s">
        <v>19</v>
      </c>
      <c r="C9" s="14">
        <v>99059</v>
      </c>
      <c r="D9" s="15" t="s">
        <v>20</v>
      </c>
      <c r="E9" s="102">
        <v>125</v>
      </c>
      <c r="F9" s="16" t="s">
        <v>21</v>
      </c>
      <c r="G9" s="17">
        <v>20.89</v>
      </c>
      <c r="H9" s="17">
        <v>22.29</v>
      </c>
      <c r="I9" s="18">
        <f>G9+H9</f>
        <v>43.18</v>
      </c>
      <c r="J9" s="19">
        <f>ROUND(I9*E9,2)</f>
        <v>5397.5</v>
      </c>
      <c r="K9" s="20">
        <v>0.23380000000000001</v>
      </c>
      <c r="L9" s="19">
        <f>ROUND((1+K9)*E9*G9,2)</f>
        <v>3221.76</v>
      </c>
      <c r="M9" s="19">
        <f>ROUND((1+K9)*E9*H9,2)</f>
        <v>3437.68</v>
      </c>
      <c r="N9" s="19">
        <f>ROUND(L9+M9,2)</f>
        <v>6659.44</v>
      </c>
      <c r="O9" s="21"/>
      <c r="P9" s="21"/>
      <c r="Q9" s="21"/>
      <c r="R9" s="21"/>
      <c r="S9" s="21"/>
      <c r="T9" s="21"/>
      <c r="U9" s="21"/>
      <c r="V9" s="21"/>
      <c r="W9" s="22"/>
    </row>
    <row r="10" spans="2:41" s="33" customFormat="1" ht="20.25" customHeight="1" x14ac:dyDescent="0.25">
      <c r="B10" s="24" t="s">
        <v>22</v>
      </c>
      <c r="C10" s="25" t="s">
        <v>23</v>
      </c>
      <c r="D10" s="26" t="s">
        <v>24</v>
      </c>
      <c r="E10" s="27">
        <f>'[1]Memorial (2)'!E5</f>
        <v>2.6</v>
      </c>
      <c r="F10" s="28" t="s">
        <v>25</v>
      </c>
      <c r="G10" s="29">
        <f>'[1]Composições Próprias (2)'!I12</f>
        <v>252.54050000000001</v>
      </c>
      <c r="H10" s="29">
        <f>'[1]Composições Próprias (2)'!J12</f>
        <v>20.094999999999999</v>
      </c>
      <c r="I10" s="30">
        <f>G10+H10</f>
        <v>272.63549999999998</v>
      </c>
      <c r="J10" s="31">
        <f>ROUND(I10*E10,2)</f>
        <v>708.85</v>
      </c>
      <c r="K10" s="32">
        <v>0.23380000000000001</v>
      </c>
      <c r="L10" s="31">
        <f>ROUND((1+K10)*E10*G10,2)</f>
        <v>810.12</v>
      </c>
      <c r="M10" s="31">
        <f>ROUND((1+K10)*E10*H10,2)</f>
        <v>64.459999999999994</v>
      </c>
      <c r="N10" s="31">
        <f>ROUND(L10+M10,2)</f>
        <v>874.58</v>
      </c>
      <c r="O10" s="21"/>
      <c r="P10" s="21"/>
      <c r="Q10" s="21"/>
      <c r="R10" s="21"/>
      <c r="S10" s="21"/>
      <c r="T10" s="21"/>
      <c r="U10" s="21"/>
      <c r="V10" s="21"/>
      <c r="W10" s="22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</row>
    <row r="11" spans="2:41" s="33" customFormat="1" ht="28.5" x14ac:dyDescent="0.25">
      <c r="B11" s="24" t="s">
        <v>26</v>
      </c>
      <c r="C11" s="25">
        <v>93584</v>
      </c>
      <c r="D11" s="26" t="s">
        <v>27</v>
      </c>
      <c r="E11" s="27">
        <v>7</v>
      </c>
      <c r="F11" s="28" t="s">
        <v>25</v>
      </c>
      <c r="G11" s="29">
        <v>632.01</v>
      </c>
      <c r="H11" s="29">
        <v>145.68</v>
      </c>
      <c r="I11" s="30">
        <f t="shared" ref="I11:I14" si="0">G11+H11</f>
        <v>777.69</v>
      </c>
      <c r="J11" s="31">
        <f t="shared" ref="J11:J14" si="1">ROUND(I11*E11,2)</f>
        <v>5443.83</v>
      </c>
      <c r="K11" s="32">
        <v>0.23380000000000001</v>
      </c>
      <c r="L11" s="31">
        <f t="shared" ref="L11:L14" si="2">ROUND((1+K11)*E11*G11,2)</f>
        <v>5458.42</v>
      </c>
      <c r="M11" s="31">
        <f t="shared" ref="M11:M14" si="3">ROUND((1+K11)*E11*H11,2)</f>
        <v>1258.18</v>
      </c>
      <c r="N11" s="31">
        <f t="shared" ref="N11:N14" si="4">ROUND(L11+M11,2)</f>
        <v>6716.6</v>
      </c>
      <c r="O11" s="21"/>
      <c r="P11" s="21"/>
      <c r="Q11" s="21"/>
      <c r="R11" s="21"/>
      <c r="S11" s="21"/>
      <c r="T11" s="21"/>
      <c r="U11" s="21"/>
      <c r="V11" s="21"/>
      <c r="W11" s="22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</row>
    <row r="12" spans="2:41" s="33" customFormat="1" ht="20.25" customHeight="1" x14ac:dyDescent="0.25">
      <c r="B12" s="24" t="s">
        <v>28</v>
      </c>
      <c r="C12" s="25">
        <v>98525</v>
      </c>
      <c r="D12" s="26" t="s">
        <v>29</v>
      </c>
      <c r="E12" s="27">
        <v>1200</v>
      </c>
      <c r="F12" s="28" t="s">
        <v>25</v>
      </c>
      <c r="G12" s="29">
        <v>0.16</v>
      </c>
      <c r="H12" s="29">
        <v>0.19</v>
      </c>
      <c r="I12" s="30">
        <f t="shared" si="0"/>
        <v>0.35</v>
      </c>
      <c r="J12" s="31">
        <f t="shared" si="1"/>
        <v>420</v>
      </c>
      <c r="K12" s="32">
        <v>0.23380000000000001</v>
      </c>
      <c r="L12" s="31">
        <f t="shared" si="2"/>
        <v>236.89</v>
      </c>
      <c r="M12" s="31">
        <f t="shared" si="3"/>
        <v>281.31</v>
      </c>
      <c r="N12" s="31">
        <f t="shared" si="4"/>
        <v>518.20000000000005</v>
      </c>
      <c r="O12" s="21"/>
      <c r="P12" s="21"/>
      <c r="Q12" s="21"/>
      <c r="R12" s="21"/>
      <c r="S12" s="21"/>
      <c r="T12" s="21"/>
      <c r="U12" s="21"/>
      <c r="V12" s="21"/>
      <c r="W12" s="22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</row>
    <row r="13" spans="2:41" s="33" customFormat="1" ht="20.25" customHeight="1" x14ac:dyDescent="0.25">
      <c r="B13" s="24" t="s">
        <v>258</v>
      </c>
      <c r="C13" s="25">
        <v>97639</v>
      </c>
      <c r="D13" s="26" t="s">
        <v>259</v>
      </c>
      <c r="E13" s="27">
        <v>25</v>
      </c>
      <c r="F13" s="28" t="s">
        <v>32</v>
      </c>
      <c r="G13" s="29">
        <v>3.54</v>
      </c>
      <c r="H13" s="29">
        <v>12.94</v>
      </c>
      <c r="I13" s="30">
        <f t="shared" ref="I13" si="5">G13+H13</f>
        <v>16.48</v>
      </c>
      <c r="J13" s="31">
        <f t="shared" ref="J13" si="6">ROUND(I13*E13,2)</f>
        <v>412</v>
      </c>
      <c r="K13" s="32">
        <v>0.23380000000000001</v>
      </c>
      <c r="L13" s="31">
        <f t="shared" ref="L13" si="7">ROUND((1+K13)*E13*G13,2)</f>
        <v>109.19</v>
      </c>
      <c r="M13" s="31">
        <f t="shared" ref="M13" si="8">ROUND((1+K13)*E13*H13,2)</f>
        <v>399.13</v>
      </c>
      <c r="N13" s="31">
        <f t="shared" ref="N13" si="9">ROUND(L13+M13,2)</f>
        <v>508.32</v>
      </c>
      <c r="O13" s="34">
        <f>SUM(N9:N14)</f>
        <v>15815.769999999999</v>
      </c>
      <c r="P13" s="21"/>
      <c r="Q13" s="21"/>
      <c r="R13" s="21"/>
      <c r="S13" s="21"/>
      <c r="T13" s="21"/>
      <c r="U13" s="21"/>
      <c r="V13" s="21"/>
      <c r="W13" s="22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</row>
    <row r="14" spans="2:41" ht="20.25" customHeight="1" x14ac:dyDescent="0.25">
      <c r="B14" s="24" t="s">
        <v>30</v>
      </c>
      <c r="C14" s="25">
        <v>98526</v>
      </c>
      <c r="D14" s="26" t="s">
        <v>31</v>
      </c>
      <c r="E14" s="27">
        <f>'[1]Memorial (2)'!E8</f>
        <v>6</v>
      </c>
      <c r="F14" s="28" t="s">
        <v>32</v>
      </c>
      <c r="G14" s="29">
        <v>34.65</v>
      </c>
      <c r="H14" s="29">
        <v>38.11</v>
      </c>
      <c r="I14" s="30">
        <f t="shared" si="0"/>
        <v>72.759999999999991</v>
      </c>
      <c r="J14" s="31">
        <f t="shared" si="1"/>
        <v>436.56</v>
      </c>
      <c r="K14" s="32">
        <v>0.23380000000000001</v>
      </c>
      <c r="L14" s="31">
        <f t="shared" si="2"/>
        <v>256.51</v>
      </c>
      <c r="M14" s="31">
        <f t="shared" si="3"/>
        <v>282.12</v>
      </c>
      <c r="N14" s="31">
        <f t="shared" si="4"/>
        <v>538.63</v>
      </c>
      <c r="O14" s="12"/>
      <c r="P14" s="12"/>
      <c r="Q14" s="12"/>
      <c r="R14" s="12"/>
      <c r="S14" s="12"/>
      <c r="T14" s="12"/>
      <c r="U14" s="12"/>
      <c r="V14" s="12"/>
      <c r="W14" s="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2:41" ht="20.25" customHeight="1" x14ac:dyDescent="0.25">
      <c r="B15" s="134" t="s">
        <v>33</v>
      </c>
      <c r="C15" s="134"/>
      <c r="D15" s="134"/>
      <c r="E15" s="134"/>
      <c r="F15" s="134"/>
      <c r="G15" s="134"/>
      <c r="H15" s="134"/>
      <c r="I15" s="134"/>
      <c r="J15" s="134"/>
      <c r="K15" s="134"/>
      <c r="L15" s="35">
        <f>SUM(L9:L14)</f>
        <v>10092.89</v>
      </c>
      <c r="M15" s="35">
        <f>SUM(M9:M14)</f>
        <v>5722.88</v>
      </c>
      <c r="N15" s="35">
        <f>SUM(N9:N14)</f>
        <v>15815.769999999999</v>
      </c>
      <c r="O15" s="12"/>
      <c r="P15" s="12"/>
      <c r="Q15" s="12"/>
      <c r="R15" s="12"/>
      <c r="S15" s="12"/>
      <c r="T15" s="12"/>
      <c r="U15" s="12"/>
      <c r="V15" s="12"/>
      <c r="W15" s="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2:41" s="33" customFormat="1" ht="22.5" customHeight="1" x14ac:dyDescent="0.25">
      <c r="B16" s="8">
        <v>2</v>
      </c>
      <c r="C16" s="9" t="s">
        <v>34</v>
      </c>
      <c r="D16" s="9"/>
      <c r="E16" s="9"/>
      <c r="F16" s="9"/>
      <c r="G16" s="10"/>
      <c r="H16" s="10"/>
      <c r="I16" s="9"/>
      <c r="J16" s="9"/>
      <c r="K16" s="9"/>
      <c r="L16" s="9"/>
      <c r="M16" s="9"/>
      <c r="N16" s="11"/>
      <c r="O16" s="34"/>
      <c r="P16" s="21"/>
      <c r="Q16" s="21"/>
      <c r="R16" s="21"/>
      <c r="S16" s="21"/>
      <c r="T16" s="21"/>
      <c r="U16" s="21"/>
      <c r="V16" s="21"/>
      <c r="W16" s="22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</row>
    <row r="17" spans="2:41" s="23" customFormat="1" ht="31.5" customHeight="1" x14ac:dyDescent="0.25">
      <c r="B17" s="24" t="s">
        <v>35</v>
      </c>
      <c r="C17" s="25">
        <v>100576</v>
      </c>
      <c r="D17" s="26" t="s">
        <v>36</v>
      </c>
      <c r="E17" s="27">
        <f>'[1]Memorial (2)'!E10</f>
        <v>423</v>
      </c>
      <c r="F17" s="28" t="s">
        <v>25</v>
      </c>
      <c r="G17" s="29">
        <v>1.18</v>
      </c>
      <c r="H17" s="29">
        <v>0.79</v>
      </c>
      <c r="I17" s="30">
        <f t="shared" ref="I17:I29" si="10">G17+H17</f>
        <v>1.97</v>
      </c>
      <c r="J17" s="36">
        <f t="shared" ref="J17:J29" si="11">ROUND(I17*E17,2)</f>
        <v>833.31</v>
      </c>
      <c r="K17" s="30">
        <v>0.23380000000000001</v>
      </c>
      <c r="L17" s="36">
        <f t="shared" ref="L17:L29" si="12">ROUND((1+K17)*E17*G17,2)</f>
        <v>615.84</v>
      </c>
      <c r="M17" s="36">
        <f t="shared" ref="M17:M29" si="13">ROUND((1+K17)*E17*H17,2)</f>
        <v>412.3</v>
      </c>
      <c r="N17" s="36">
        <f t="shared" ref="N17:N29" si="14">ROUND(L17+M17,2)</f>
        <v>1028.1400000000001</v>
      </c>
      <c r="O17" s="34"/>
      <c r="P17" s="21"/>
      <c r="Q17" s="21"/>
      <c r="R17" s="21"/>
      <c r="S17" s="21"/>
      <c r="T17" s="21"/>
      <c r="U17" s="21"/>
      <c r="V17" s="21"/>
      <c r="W17" s="22"/>
    </row>
    <row r="18" spans="2:41" s="23" customFormat="1" ht="28.5" x14ac:dyDescent="0.25">
      <c r="B18" s="13" t="s">
        <v>37</v>
      </c>
      <c r="C18" s="14">
        <v>96396</v>
      </c>
      <c r="D18" s="37" t="s">
        <v>38</v>
      </c>
      <c r="E18" s="27">
        <v>42</v>
      </c>
      <c r="F18" s="38" t="s">
        <v>39</v>
      </c>
      <c r="G18" s="39">
        <v>100.75</v>
      </c>
      <c r="H18" s="39">
        <v>4.42</v>
      </c>
      <c r="I18" s="18">
        <f t="shared" si="10"/>
        <v>105.17</v>
      </c>
      <c r="J18" s="40">
        <f t="shared" si="11"/>
        <v>4417.1400000000003</v>
      </c>
      <c r="K18" s="30">
        <v>0.23380000000000001</v>
      </c>
      <c r="L18" s="40">
        <f t="shared" si="12"/>
        <v>5220.82</v>
      </c>
      <c r="M18" s="40">
        <f t="shared" si="13"/>
        <v>229.04</v>
      </c>
      <c r="N18" s="40">
        <f t="shared" si="14"/>
        <v>5449.86</v>
      </c>
      <c r="O18" s="34"/>
      <c r="P18" s="21"/>
      <c r="Q18" s="21"/>
      <c r="R18" s="21"/>
      <c r="S18" s="21"/>
      <c r="T18" s="21"/>
      <c r="U18" s="21"/>
      <c r="V18" s="21"/>
      <c r="W18" s="22"/>
    </row>
    <row r="19" spans="2:41" s="33" customFormat="1" ht="31.5" customHeight="1" x14ac:dyDescent="0.25">
      <c r="B19" s="13" t="s">
        <v>40</v>
      </c>
      <c r="C19" s="14">
        <v>95875</v>
      </c>
      <c r="D19" s="37" t="s">
        <v>41</v>
      </c>
      <c r="E19" s="27">
        <f>'[1]Memorial (2)'!E12</f>
        <v>184.00000000000003</v>
      </c>
      <c r="F19" s="38" t="s">
        <v>42</v>
      </c>
      <c r="G19" s="39">
        <v>1.56</v>
      </c>
      <c r="H19" s="39">
        <v>0.22</v>
      </c>
      <c r="I19" s="18">
        <f t="shared" si="10"/>
        <v>1.78</v>
      </c>
      <c r="J19" s="40">
        <f t="shared" si="11"/>
        <v>327.52</v>
      </c>
      <c r="K19" s="30">
        <v>0.23380000000000001</v>
      </c>
      <c r="L19" s="40">
        <f t="shared" si="12"/>
        <v>354.15</v>
      </c>
      <c r="M19" s="40">
        <f t="shared" si="13"/>
        <v>49.94</v>
      </c>
      <c r="N19" s="40">
        <f t="shared" si="14"/>
        <v>404.09</v>
      </c>
      <c r="O19" s="34"/>
      <c r="P19" s="21"/>
      <c r="Q19" s="21"/>
      <c r="R19" s="21"/>
      <c r="S19" s="21"/>
      <c r="T19" s="21"/>
      <c r="U19" s="21"/>
      <c r="V19" s="21"/>
      <c r="W19" s="22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</row>
    <row r="20" spans="2:41" s="23" customFormat="1" ht="28.5" x14ac:dyDescent="0.25">
      <c r="B20" s="24" t="s">
        <v>43</v>
      </c>
      <c r="C20" s="25">
        <v>92396</v>
      </c>
      <c r="D20" s="26" t="s">
        <v>243</v>
      </c>
      <c r="E20" s="27">
        <f>'[1]Memorial (2)'!E13</f>
        <v>265</v>
      </c>
      <c r="F20" s="28" t="s">
        <v>25</v>
      </c>
      <c r="G20" s="29">
        <v>50.29</v>
      </c>
      <c r="H20" s="29">
        <v>12.08</v>
      </c>
      <c r="I20" s="30">
        <f t="shared" si="10"/>
        <v>62.37</v>
      </c>
      <c r="J20" s="36">
        <f t="shared" si="11"/>
        <v>16528.05</v>
      </c>
      <c r="K20" s="30">
        <v>0.23380000000000001</v>
      </c>
      <c r="L20" s="36">
        <f t="shared" si="12"/>
        <v>16442.669999999998</v>
      </c>
      <c r="M20" s="36">
        <f t="shared" si="13"/>
        <v>3949.64</v>
      </c>
      <c r="N20" s="36">
        <f t="shared" si="14"/>
        <v>20392.310000000001</v>
      </c>
      <c r="O20" s="34"/>
      <c r="P20" s="21"/>
      <c r="Q20" s="21"/>
      <c r="R20" s="21"/>
      <c r="S20" s="21"/>
      <c r="T20" s="21"/>
      <c r="U20" s="21"/>
      <c r="V20" s="21"/>
      <c r="W20" s="22"/>
    </row>
    <row r="21" spans="2:41" s="23" customFormat="1" ht="30" customHeight="1" x14ac:dyDescent="0.25">
      <c r="B21" s="13" t="s">
        <v>44</v>
      </c>
      <c r="C21" s="14">
        <v>366</v>
      </c>
      <c r="D21" s="37" t="s">
        <v>45</v>
      </c>
      <c r="E21" s="27">
        <f>'[1]Memorial (2)'!E14</f>
        <v>4.74</v>
      </c>
      <c r="F21" s="38" t="s">
        <v>39</v>
      </c>
      <c r="G21" s="39">
        <v>68.5</v>
      </c>
      <c r="H21" s="39">
        <v>0</v>
      </c>
      <c r="I21" s="18">
        <f t="shared" si="10"/>
        <v>68.5</v>
      </c>
      <c r="J21" s="40">
        <f t="shared" si="11"/>
        <v>324.69</v>
      </c>
      <c r="K21" s="30">
        <v>0.23380000000000001</v>
      </c>
      <c r="L21" s="40">
        <f t="shared" si="12"/>
        <v>400.6</v>
      </c>
      <c r="M21" s="40">
        <f t="shared" si="13"/>
        <v>0</v>
      </c>
      <c r="N21" s="40">
        <f t="shared" si="14"/>
        <v>400.6</v>
      </c>
      <c r="O21" s="34"/>
      <c r="P21" s="21"/>
      <c r="Q21" s="21"/>
      <c r="R21" s="21"/>
      <c r="S21" s="21"/>
      <c r="T21" s="21"/>
      <c r="U21" s="21"/>
      <c r="V21" s="21"/>
      <c r="W21" s="22"/>
    </row>
    <row r="22" spans="2:41" s="23" customFormat="1" ht="28.5" x14ac:dyDescent="0.25">
      <c r="B22" s="13" t="s">
        <v>46</v>
      </c>
      <c r="C22" s="14">
        <v>4741</v>
      </c>
      <c r="D22" s="37" t="s">
        <v>241</v>
      </c>
      <c r="E22" s="27">
        <f>'[1]Memorial (2)'!E15</f>
        <v>7.9</v>
      </c>
      <c r="F22" s="38" t="s">
        <v>39</v>
      </c>
      <c r="G22" s="39">
        <v>55.56</v>
      </c>
      <c r="H22" s="39">
        <v>0</v>
      </c>
      <c r="I22" s="18">
        <f t="shared" si="10"/>
        <v>55.56</v>
      </c>
      <c r="J22" s="40">
        <f t="shared" si="11"/>
        <v>438.92</v>
      </c>
      <c r="K22" s="30">
        <v>0.23380000000000001</v>
      </c>
      <c r="L22" s="40">
        <f t="shared" si="12"/>
        <v>541.54</v>
      </c>
      <c r="M22" s="40">
        <f t="shared" si="13"/>
        <v>0</v>
      </c>
      <c r="N22" s="40">
        <f t="shared" si="14"/>
        <v>541.54</v>
      </c>
      <c r="O22" s="34"/>
      <c r="P22" s="21"/>
      <c r="Q22" s="21"/>
      <c r="R22" s="21"/>
      <c r="S22" s="21"/>
      <c r="T22" s="21"/>
      <c r="U22" s="21"/>
      <c r="V22" s="21"/>
      <c r="W22" s="22"/>
    </row>
    <row r="23" spans="2:41" s="23" customFormat="1" ht="34.5" customHeight="1" x14ac:dyDescent="0.25">
      <c r="B23" s="13" t="s">
        <v>47</v>
      </c>
      <c r="C23" s="14">
        <v>95875</v>
      </c>
      <c r="D23" s="37" t="s">
        <v>41</v>
      </c>
      <c r="E23" s="27">
        <f>'[1]Memorial (2)'!E16</f>
        <v>126.4</v>
      </c>
      <c r="F23" s="38" t="s">
        <v>42</v>
      </c>
      <c r="G23" s="39">
        <v>1.56</v>
      </c>
      <c r="H23" s="39">
        <v>0.22</v>
      </c>
      <c r="I23" s="18">
        <f t="shared" si="10"/>
        <v>1.78</v>
      </c>
      <c r="J23" s="40">
        <f t="shared" si="11"/>
        <v>224.99</v>
      </c>
      <c r="K23" s="30">
        <v>0.23380000000000001</v>
      </c>
      <c r="L23" s="40">
        <f t="shared" si="12"/>
        <v>243.29</v>
      </c>
      <c r="M23" s="40">
        <f t="shared" si="13"/>
        <v>34.31</v>
      </c>
      <c r="N23" s="40">
        <f t="shared" si="14"/>
        <v>277.60000000000002</v>
      </c>
      <c r="O23" s="34"/>
      <c r="P23" s="21"/>
      <c r="Q23" s="21"/>
      <c r="R23" s="21"/>
      <c r="S23" s="21"/>
      <c r="T23" s="21"/>
      <c r="U23" s="21"/>
      <c r="V23" s="21"/>
      <c r="W23" s="22"/>
    </row>
    <row r="24" spans="2:41" s="23" customFormat="1" ht="31.5" customHeight="1" x14ac:dyDescent="0.25">
      <c r="B24" s="13" t="s">
        <v>48</v>
      </c>
      <c r="C24" s="14">
        <v>100990</v>
      </c>
      <c r="D24" s="41" t="s">
        <v>49</v>
      </c>
      <c r="E24" s="27">
        <f>'[1]Memorial (2)'!E17</f>
        <v>7.4</v>
      </c>
      <c r="F24" s="38" t="s">
        <v>50</v>
      </c>
      <c r="G24" s="39">
        <v>3.65</v>
      </c>
      <c r="H24" s="39">
        <v>0.72</v>
      </c>
      <c r="I24" s="18">
        <f t="shared" si="10"/>
        <v>4.37</v>
      </c>
      <c r="J24" s="40">
        <f t="shared" si="11"/>
        <v>32.340000000000003</v>
      </c>
      <c r="K24" s="30">
        <v>0.23380000000000001</v>
      </c>
      <c r="L24" s="40">
        <f t="shared" si="12"/>
        <v>33.32</v>
      </c>
      <c r="M24" s="40">
        <f t="shared" si="13"/>
        <v>6.57</v>
      </c>
      <c r="N24" s="40">
        <f t="shared" si="14"/>
        <v>39.89</v>
      </c>
      <c r="O24" s="34"/>
      <c r="P24" s="21"/>
      <c r="Q24" s="21"/>
      <c r="R24" s="21"/>
      <c r="S24" s="21"/>
      <c r="T24" s="21"/>
      <c r="U24" s="21"/>
      <c r="V24" s="21"/>
      <c r="W24" s="22"/>
    </row>
    <row r="25" spans="2:41" s="1" customFormat="1" ht="28.5" x14ac:dyDescent="0.25">
      <c r="B25" s="13" t="s">
        <v>51</v>
      </c>
      <c r="C25" s="14" t="s">
        <v>52</v>
      </c>
      <c r="D25" s="37" t="s">
        <v>237</v>
      </c>
      <c r="E25" s="16">
        <f>'[1]Memorial (2)'!E18</f>
        <v>125</v>
      </c>
      <c r="F25" s="38" t="s">
        <v>25</v>
      </c>
      <c r="G25" s="39">
        <f>'[1]Composições Próprias (2)'!I25</f>
        <v>58.191642999999999</v>
      </c>
      <c r="H25" s="39">
        <f>'[1]Composições Próprias (2)'!J25</f>
        <v>10.528185000000001</v>
      </c>
      <c r="I25" s="18">
        <f t="shared" si="10"/>
        <v>68.719828000000007</v>
      </c>
      <c r="J25" s="40">
        <f t="shared" si="11"/>
        <v>8589.98</v>
      </c>
      <c r="K25" s="18">
        <v>0.23380000000000001</v>
      </c>
      <c r="L25" s="40">
        <f t="shared" si="12"/>
        <v>8974.61</v>
      </c>
      <c r="M25" s="40">
        <f t="shared" si="13"/>
        <v>1623.71</v>
      </c>
      <c r="N25" s="40">
        <f t="shared" si="14"/>
        <v>10598.32</v>
      </c>
      <c r="O25" s="12"/>
      <c r="P25" s="12"/>
      <c r="Q25" s="12"/>
      <c r="R25" s="12"/>
      <c r="S25" s="12"/>
      <c r="T25" s="12"/>
      <c r="U25" s="12"/>
      <c r="V25" s="12"/>
      <c r="W25" s="2"/>
    </row>
    <row r="26" spans="2:41" s="1" customFormat="1" ht="28.5" x14ac:dyDescent="0.25">
      <c r="B26" s="13" t="s">
        <v>53</v>
      </c>
      <c r="C26" s="14" t="s">
        <v>54</v>
      </c>
      <c r="D26" s="41" t="s">
        <v>236</v>
      </c>
      <c r="E26" s="16">
        <f>'[1]Memorial (2)'!E19</f>
        <v>33</v>
      </c>
      <c r="F26" s="38" t="s">
        <v>25</v>
      </c>
      <c r="G26" s="18">
        <f>'[1]Composições Próprias (2)'!I38</f>
        <v>72.421643000000003</v>
      </c>
      <c r="H26" s="18">
        <f>'[1]Composições Próprias (2)'!J38</f>
        <v>10.528185000000001</v>
      </c>
      <c r="I26" s="42">
        <f t="shared" si="10"/>
        <v>82.949827999999997</v>
      </c>
      <c r="J26" s="43">
        <f t="shared" si="11"/>
        <v>2737.34</v>
      </c>
      <c r="K26" s="18">
        <v>0.23380000000000001</v>
      </c>
      <c r="L26" s="43">
        <f t="shared" si="12"/>
        <v>2948.68</v>
      </c>
      <c r="M26" s="43">
        <f t="shared" si="13"/>
        <v>428.66</v>
      </c>
      <c r="N26" s="43">
        <f t="shared" si="14"/>
        <v>3377.34</v>
      </c>
      <c r="O26" s="12"/>
      <c r="P26" s="12"/>
      <c r="Q26" s="12"/>
      <c r="R26" s="12"/>
      <c r="S26" s="12"/>
      <c r="T26" s="12"/>
      <c r="U26" s="12"/>
      <c r="V26" s="12"/>
      <c r="W26" s="2"/>
    </row>
    <row r="27" spans="2:41" s="1" customFormat="1" ht="28.5" x14ac:dyDescent="0.25">
      <c r="B27" s="13" t="s">
        <v>55</v>
      </c>
      <c r="C27" s="14">
        <v>94263</v>
      </c>
      <c r="D27" s="41" t="s">
        <v>235</v>
      </c>
      <c r="E27" s="27">
        <f>'[1]Memorial (2)'!E20</f>
        <v>349</v>
      </c>
      <c r="F27" s="38" t="s">
        <v>21</v>
      </c>
      <c r="G27" s="18">
        <v>15.81</v>
      </c>
      <c r="H27" s="18">
        <v>12.4</v>
      </c>
      <c r="I27" s="42">
        <f t="shared" si="10"/>
        <v>28.21</v>
      </c>
      <c r="J27" s="43">
        <f t="shared" si="11"/>
        <v>9845.2900000000009</v>
      </c>
      <c r="K27" s="30">
        <v>0.23380000000000001</v>
      </c>
      <c r="L27" s="43">
        <f t="shared" si="12"/>
        <v>6807.73</v>
      </c>
      <c r="M27" s="43">
        <f t="shared" si="13"/>
        <v>5339.39</v>
      </c>
      <c r="N27" s="43">
        <f t="shared" si="14"/>
        <v>12147.12</v>
      </c>
      <c r="O27" s="12"/>
      <c r="P27" s="12"/>
      <c r="Q27" s="12"/>
      <c r="R27" s="12"/>
      <c r="S27" s="12"/>
      <c r="T27" s="12"/>
      <c r="U27" s="12"/>
      <c r="V27" s="12"/>
      <c r="W27" s="2"/>
    </row>
    <row r="28" spans="2:41" s="1" customFormat="1" ht="28.5" x14ac:dyDescent="0.25">
      <c r="B28" s="13" t="s">
        <v>56</v>
      </c>
      <c r="C28" s="14">
        <v>94263</v>
      </c>
      <c r="D28" s="41" t="s">
        <v>57</v>
      </c>
      <c r="E28" s="27">
        <f>'[1]Memorial (2)'!E21</f>
        <v>22</v>
      </c>
      <c r="F28" s="38" t="s">
        <v>21</v>
      </c>
      <c r="G28" s="18">
        <v>15.81</v>
      </c>
      <c r="H28" s="18">
        <v>12.4</v>
      </c>
      <c r="I28" s="42">
        <f t="shared" si="10"/>
        <v>28.21</v>
      </c>
      <c r="J28" s="43">
        <f t="shared" si="11"/>
        <v>620.62</v>
      </c>
      <c r="K28" s="30">
        <v>0.23380000000000001</v>
      </c>
      <c r="L28" s="43">
        <f t="shared" si="12"/>
        <v>429.14</v>
      </c>
      <c r="M28" s="43">
        <f t="shared" si="13"/>
        <v>336.58</v>
      </c>
      <c r="N28" s="43">
        <f t="shared" si="14"/>
        <v>765.72</v>
      </c>
      <c r="O28" s="47">
        <f>SUM(N17:N29)</f>
        <v>56598.23</v>
      </c>
      <c r="P28" s="12"/>
      <c r="Q28" s="12"/>
      <c r="R28" s="12"/>
      <c r="S28" s="12"/>
      <c r="T28" s="12"/>
      <c r="U28" s="12"/>
      <c r="V28" s="12"/>
      <c r="W28" s="2"/>
    </row>
    <row r="29" spans="2:41" ht="28.5" x14ac:dyDescent="0.25">
      <c r="B29" s="24" t="s">
        <v>58</v>
      </c>
      <c r="C29" s="44" t="s">
        <v>59</v>
      </c>
      <c r="D29" s="45" t="s">
        <v>240</v>
      </c>
      <c r="E29" s="27">
        <f>'[1]Memorial (2)'!E22</f>
        <v>11</v>
      </c>
      <c r="F29" s="46" t="s">
        <v>32</v>
      </c>
      <c r="G29" s="18">
        <f>'[1]Composições Próprias (2)'!I47</f>
        <v>76.099999999999994</v>
      </c>
      <c r="H29" s="18">
        <f>'[1]Composições Próprias (2)'!J47</f>
        <v>10.528185000000001</v>
      </c>
      <c r="I29" s="42">
        <f t="shared" si="10"/>
        <v>86.628185000000002</v>
      </c>
      <c r="J29" s="43">
        <f t="shared" si="11"/>
        <v>952.91</v>
      </c>
      <c r="K29" s="30">
        <v>0.23380000000000001</v>
      </c>
      <c r="L29" s="43">
        <f t="shared" si="12"/>
        <v>1032.81</v>
      </c>
      <c r="M29" s="43">
        <f t="shared" si="13"/>
        <v>142.88999999999999</v>
      </c>
      <c r="N29" s="43">
        <f t="shared" si="14"/>
        <v>1175.7</v>
      </c>
      <c r="O29" s="12"/>
      <c r="P29" s="12"/>
      <c r="Q29" s="12"/>
      <c r="R29" s="12"/>
      <c r="S29" s="12"/>
      <c r="T29" s="12"/>
      <c r="U29" s="12"/>
      <c r="V29" s="12"/>
      <c r="W29" s="2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2:41" ht="14.25" customHeight="1" x14ac:dyDescent="0.25">
      <c r="B30" s="134" t="s">
        <v>60</v>
      </c>
      <c r="C30" s="134"/>
      <c r="D30" s="134"/>
      <c r="E30" s="134"/>
      <c r="F30" s="134"/>
      <c r="G30" s="134"/>
      <c r="H30" s="134"/>
      <c r="I30" s="134"/>
      <c r="J30" s="134"/>
      <c r="K30" s="134"/>
      <c r="L30" s="35">
        <f>SUM(L17:L29)</f>
        <v>44045.2</v>
      </c>
      <c r="M30" s="35">
        <f>SUM(M17:M29)</f>
        <v>12553.03</v>
      </c>
      <c r="N30" s="35">
        <f>SUM(N17:N29)</f>
        <v>56598.23</v>
      </c>
      <c r="O30" s="12"/>
      <c r="P30" s="12"/>
      <c r="Q30" s="12"/>
      <c r="R30" s="12"/>
      <c r="S30" s="12"/>
      <c r="T30" s="12"/>
      <c r="U30" s="12"/>
      <c r="V30" s="12"/>
      <c r="W30" s="2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2:41" ht="20.25" customHeight="1" x14ac:dyDescent="0.25">
      <c r="B31" s="64" t="s">
        <v>229</v>
      </c>
      <c r="C31" s="133" t="s">
        <v>242</v>
      </c>
      <c r="D31" s="133"/>
      <c r="E31" s="66"/>
      <c r="F31" s="66"/>
      <c r="G31" s="66"/>
      <c r="H31" s="66"/>
      <c r="I31" s="66"/>
      <c r="J31" s="66"/>
      <c r="K31" s="66"/>
      <c r="L31" s="67"/>
      <c r="M31" s="67"/>
      <c r="N31" s="103"/>
      <c r="O31" s="12"/>
      <c r="P31" s="12"/>
      <c r="Q31" s="12"/>
      <c r="R31" s="12"/>
      <c r="S31" s="12"/>
      <c r="T31" s="12"/>
      <c r="U31" s="12"/>
      <c r="V31" s="12"/>
      <c r="W31" s="2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</row>
    <row r="32" spans="2:41" ht="20.25" customHeight="1" x14ac:dyDescent="0.25">
      <c r="B32" s="8">
        <v>3</v>
      </c>
      <c r="C32" s="153" t="s">
        <v>61</v>
      </c>
      <c r="D32" s="153"/>
      <c r="E32" s="153"/>
      <c r="F32" s="9"/>
      <c r="G32" s="10"/>
      <c r="H32" s="10"/>
      <c r="I32" s="9"/>
      <c r="J32" s="9"/>
      <c r="K32" s="9"/>
      <c r="L32" s="9"/>
      <c r="M32" s="9"/>
      <c r="N32" s="11"/>
      <c r="O32" s="12"/>
      <c r="P32" s="12"/>
      <c r="Q32" s="12"/>
      <c r="R32" s="12"/>
      <c r="S32" s="12"/>
      <c r="T32" s="12"/>
      <c r="U32" s="12"/>
      <c r="V32" s="12"/>
      <c r="W32" s="2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2:41" ht="36" customHeight="1" x14ac:dyDescent="0.25">
      <c r="B33" s="48" t="s">
        <v>62</v>
      </c>
      <c r="C33" s="25">
        <v>100576</v>
      </c>
      <c r="D33" s="49" t="s">
        <v>63</v>
      </c>
      <c r="E33" s="50">
        <f>'[1]Memorial (2)'!E28</f>
        <v>525</v>
      </c>
      <c r="F33" s="28" t="s">
        <v>25</v>
      </c>
      <c r="G33" s="29">
        <v>1.18</v>
      </c>
      <c r="H33" s="29">
        <v>0.79</v>
      </c>
      <c r="I33" s="51">
        <f t="shared" ref="I33:I34" si="15">G33+H33</f>
        <v>1.97</v>
      </c>
      <c r="J33" s="52">
        <f t="shared" ref="J33:J34" si="16">ROUND(I33*E33,2)</f>
        <v>1034.25</v>
      </c>
      <c r="K33" s="32">
        <v>0.23380000000000001</v>
      </c>
      <c r="L33" s="52">
        <f t="shared" ref="L33:L34" si="17">ROUND((1+K33)*E33*G33,2)</f>
        <v>764.34</v>
      </c>
      <c r="M33" s="52">
        <f t="shared" ref="M33:M34" si="18">ROUND((1+K33)*E33*H33,2)</f>
        <v>511.72</v>
      </c>
      <c r="N33" s="52">
        <f t="shared" ref="N33:N34" si="19">ROUND(L33+M33,2)</f>
        <v>1276.06</v>
      </c>
      <c r="O33" s="12"/>
      <c r="P33" s="12"/>
      <c r="Q33" s="12"/>
      <c r="R33" s="12"/>
      <c r="S33" s="12"/>
      <c r="T33" s="12"/>
      <c r="U33" s="12"/>
      <c r="V33" s="12"/>
      <c r="W33" s="2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</row>
    <row r="34" spans="2:41" s="1" customFormat="1" ht="37.5" customHeight="1" x14ac:dyDescent="0.25">
      <c r="B34" s="48" t="s">
        <v>64</v>
      </c>
      <c r="C34" s="25">
        <v>96521</v>
      </c>
      <c r="D34" s="49" t="s">
        <v>65</v>
      </c>
      <c r="E34" s="50">
        <f>'[1]Memorial (2)'!E29</f>
        <v>5.64</v>
      </c>
      <c r="F34" s="28" t="s">
        <v>39</v>
      </c>
      <c r="G34" s="29">
        <v>24.51</v>
      </c>
      <c r="H34" s="29">
        <v>13.64</v>
      </c>
      <c r="I34" s="51">
        <f t="shared" si="15"/>
        <v>38.150000000000006</v>
      </c>
      <c r="J34" s="52">
        <f t="shared" si="16"/>
        <v>215.17</v>
      </c>
      <c r="K34" s="32">
        <v>0.23380000000000001</v>
      </c>
      <c r="L34" s="52">
        <f t="shared" si="17"/>
        <v>170.56</v>
      </c>
      <c r="M34" s="52">
        <f t="shared" si="18"/>
        <v>94.92</v>
      </c>
      <c r="N34" s="52">
        <f t="shared" si="19"/>
        <v>265.48</v>
      </c>
      <c r="O34" s="12"/>
      <c r="P34" s="12"/>
      <c r="Q34" s="12"/>
      <c r="R34" s="12"/>
      <c r="S34" s="12"/>
      <c r="T34" s="12"/>
      <c r="U34" s="12"/>
      <c r="V34" s="12"/>
      <c r="W34" s="2"/>
    </row>
    <row r="35" spans="2:41" ht="28.5" x14ac:dyDescent="0.25">
      <c r="B35" s="53" t="s">
        <v>64</v>
      </c>
      <c r="C35" s="44">
        <v>96536</v>
      </c>
      <c r="D35" s="45" t="s">
        <v>66</v>
      </c>
      <c r="E35" s="50">
        <f>'[1]Memorial (2)'!E30</f>
        <v>89.300000000000011</v>
      </c>
      <c r="F35" s="46" t="s">
        <v>25</v>
      </c>
      <c r="G35" s="39">
        <v>29.15</v>
      </c>
      <c r="H35" s="39">
        <v>27.56</v>
      </c>
      <c r="I35" s="42">
        <f>G35+H35</f>
        <v>56.709999999999994</v>
      </c>
      <c r="J35" s="43">
        <f>ROUND(I35*E35,2)</f>
        <v>5064.2</v>
      </c>
      <c r="K35" s="20">
        <v>0.23380000000000001</v>
      </c>
      <c r="L35" s="43">
        <f>ROUND((1+K35)*E35*G35,2)</f>
        <v>3211.7</v>
      </c>
      <c r="M35" s="43">
        <f>ROUND((1+K35)*E35*H35,2)</f>
        <v>3036.52</v>
      </c>
      <c r="N35" s="43">
        <f>ROUND(L35+M35,2)</f>
        <v>6248.22</v>
      </c>
      <c r="O35" s="12"/>
      <c r="P35" s="12"/>
      <c r="Q35" s="12"/>
      <c r="R35" s="12"/>
      <c r="S35" s="12"/>
      <c r="T35" s="12"/>
      <c r="U35" s="12"/>
      <c r="V35" s="12"/>
      <c r="W35" s="2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2:41" ht="32.25" customHeight="1" x14ac:dyDescent="0.25">
      <c r="B36" s="48" t="s">
        <v>67</v>
      </c>
      <c r="C36" s="54">
        <v>96545</v>
      </c>
      <c r="D36" s="45" t="s">
        <v>68</v>
      </c>
      <c r="E36" s="50">
        <f>'[1]Memorial (2)'!E31</f>
        <v>148.52000000000001</v>
      </c>
      <c r="F36" s="55" t="s">
        <v>69</v>
      </c>
      <c r="G36" s="29">
        <v>14.13</v>
      </c>
      <c r="H36" s="29">
        <v>2.92</v>
      </c>
      <c r="I36" s="51">
        <f>G36+H36</f>
        <v>17.05</v>
      </c>
      <c r="J36" s="52">
        <f>ROUND(I36*E36,2)</f>
        <v>2532.27</v>
      </c>
      <c r="K36" s="32">
        <v>0.23380000000000001</v>
      </c>
      <c r="L36" s="52">
        <f>ROUND((1+K36)*E36*G36,2)</f>
        <v>2589.2399999999998</v>
      </c>
      <c r="M36" s="52">
        <f>ROUND((1+K36)*E36*H36,2)</f>
        <v>535.07000000000005</v>
      </c>
      <c r="N36" s="52">
        <f>ROUND(L36+M36,2)</f>
        <v>3124.31</v>
      </c>
      <c r="O36" s="12"/>
      <c r="P36" s="12"/>
      <c r="Q36" s="12"/>
      <c r="R36" s="12"/>
      <c r="S36" s="12"/>
      <c r="T36" s="12"/>
      <c r="U36" s="12"/>
      <c r="V36" s="12"/>
      <c r="W36" s="2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2:41" s="1" customFormat="1" ht="36" customHeight="1" x14ac:dyDescent="0.25">
      <c r="B37" s="48" t="s">
        <v>70</v>
      </c>
      <c r="C37" s="54">
        <v>94965</v>
      </c>
      <c r="D37" s="45" t="s">
        <v>71</v>
      </c>
      <c r="E37" s="50">
        <f>'[1]Memorial (2)'!E32</f>
        <v>5.6400000000000006</v>
      </c>
      <c r="F37" s="55" t="s">
        <v>39</v>
      </c>
      <c r="G37" s="29">
        <v>344.14</v>
      </c>
      <c r="H37" s="29">
        <v>58.55</v>
      </c>
      <c r="I37" s="51">
        <f t="shared" ref="I37:I47" si="20">G37+H37</f>
        <v>402.69</v>
      </c>
      <c r="J37" s="52">
        <f t="shared" ref="J37:J47" si="21">ROUND(I37*E37,2)</f>
        <v>2271.17</v>
      </c>
      <c r="K37" s="32">
        <v>0.23380000000000001</v>
      </c>
      <c r="L37" s="52">
        <f t="shared" ref="L37:L47" si="22">ROUND((1+K37)*E37*G37,2)</f>
        <v>2394.7399999999998</v>
      </c>
      <c r="M37" s="52">
        <f t="shared" ref="M37:M47" si="23">ROUND((1+K37)*E37*H37,2)</f>
        <v>407.43</v>
      </c>
      <c r="N37" s="52">
        <f t="shared" ref="N37:N47" si="24">ROUND(L37+M37,2)</f>
        <v>2802.17</v>
      </c>
      <c r="O37" s="12"/>
      <c r="P37" s="12"/>
      <c r="Q37" s="12"/>
      <c r="R37" s="12"/>
      <c r="S37" s="12"/>
      <c r="T37" s="12"/>
      <c r="U37" s="12"/>
      <c r="V37" s="12"/>
      <c r="W37" s="2"/>
    </row>
    <row r="38" spans="2:41" ht="32.25" customHeight="1" x14ac:dyDescent="0.25">
      <c r="B38" s="53" t="s">
        <v>72</v>
      </c>
      <c r="C38" s="44" t="s">
        <v>73</v>
      </c>
      <c r="D38" s="45" t="s">
        <v>74</v>
      </c>
      <c r="E38" s="50">
        <f>'[1]Memorial (2)'!E33</f>
        <v>936</v>
      </c>
      <c r="F38" s="46" t="s">
        <v>75</v>
      </c>
      <c r="G38" s="39">
        <f>'[1]Composições Próprias (2)'!I56</f>
        <v>29.67</v>
      </c>
      <c r="H38" s="39">
        <f>'[1]Composições Próprias (2)'!J56</f>
        <v>17.215443999999998</v>
      </c>
      <c r="I38" s="42">
        <f t="shared" si="20"/>
        <v>46.885444</v>
      </c>
      <c r="J38" s="43">
        <f t="shared" si="21"/>
        <v>43884.78</v>
      </c>
      <c r="K38" s="32">
        <v>0.23380000000000001</v>
      </c>
      <c r="L38" s="43">
        <f t="shared" si="22"/>
        <v>34264.01</v>
      </c>
      <c r="M38" s="43">
        <f t="shared" si="23"/>
        <v>19881.03</v>
      </c>
      <c r="N38" s="43">
        <f t="shared" si="24"/>
        <v>54145.04</v>
      </c>
      <c r="O38" s="12"/>
      <c r="P38" s="12"/>
      <c r="Q38" s="12"/>
      <c r="R38" s="12"/>
      <c r="S38" s="12"/>
      <c r="T38" s="12"/>
      <c r="U38" s="12"/>
      <c r="V38" s="12"/>
      <c r="W38" s="2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</row>
    <row r="39" spans="2:41" ht="28.5" x14ac:dyDescent="0.25">
      <c r="B39" s="48" t="s">
        <v>76</v>
      </c>
      <c r="C39" s="54">
        <v>102487</v>
      </c>
      <c r="D39" s="45" t="s">
        <v>77</v>
      </c>
      <c r="E39" s="50">
        <f>'[1]Memorial (2)'!E34</f>
        <v>5.25</v>
      </c>
      <c r="F39" s="55" t="s">
        <v>39</v>
      </c>
      <c r="G39" s="29">
        <v>169.81</v>
      </c>
      <c r="H39" s="29">
        <v>289.95</v>
      </c>
      <c r="I39" s="51">
        <f t="shared" si="20"/>
        <v>459.76</v>
      </c>
      <c r="J39" s="52">
        <f t="shared" si="21"/>
        <v>2413.7399999999998</v>
      </c>
      <c r="K39" s="32">
        <v>0.23380000000000001</v>
      </c>
      <c r="L39" s="52">
        <f t="shared" si="22"/>
        <v>1099.94</v>
      </c>
      <c r="M39" s="52">
        <f t="shared" si="23"/>
        <v>1878.14</v>
      </c>
      <c r="N39" s="52">
        <f t="shared" si="24"/>
        <v>2978.08</v>
      </c>
      <c r="O39" s="12"/>
      <c r="P39" s="12"/>
      <c r="Q39" s="12"/>
      <c r="R39" s="12"/>
      <c r="S39" s="12"/>
      <c r="T39" s="12"/>
      <c r="U39" s="12"/>
      <c r="V39" s="12"/>
      <c r="W39" s="2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</row>
    <row r="40" spans="2:41" ht="20.25" customHeight="1" x14ac:dyDescent="0.25">
      <c r="B40" s="48" t="s">
        <v>78</v>
      </c>
      <c r="C40" s="54">
        <v>7253</v>
      </c>
      <c r="D40" s="45" t="s">
        <v>79</v>
      </c>
      <c r="E40" s="50">
        <f>'[1]Memorial (2)'!E35</f>
        <v>489</v>
      </c>
      <c r="F40" s="55" t="s">
        <v>25</v>
      </c>
      <c r="G40" s="29">
        <v>5.2</v>
      </c>
      <c r="H40" s="29">
        <v>3.37</v>
      </c>
      <c r="I40" s="51">
        <f t="shared" si="20"/>
        <v>8.57</v>
      </c>
      <c r="J40" s="52">
        <f t="shared" si="21"/>
        <v>4190.7299999999996</v>
      </c>
      <c r="K40" s="32">
        <v>0.23380000000000001</v>
      </c>
      <c r="L40" s="52">
        <f t="shared" si="22"/>
        <v>3137.31</v>
      </c>
      <c r="M40" s="52">
        <f t="shared" si="23"/>
        <v>2033.22</v>
      </c>
      <c r="N40" s="52">
        <f t="shared" si="24"/>
        <v>5170.53</v>
      </c>
      <c r="O40" s="12"/>
      <c r="P40" s="12"/>
      <c r="Q40" s="12"/>
      <c r="R40" s="12"/>
      <c r="S40" s="12"/>
      <c r="T40" s="12"/>
      <c r="U40" s="12"/>
      <c r="V40" s="12"/>
      <c r="W40" s="2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</row>
    <row r="41" spans="2:41" ht="40.5" customHeight="1" x14ac:dyDescent="0.25">
      <c r="B41" s="48" t="s">
        <v>80</v>
      </c>
      <c r="C41" s="54">
        <v>98504</v>
      </c>
      <c r="D41" s="45" t="s">
        <v>81</v>
      </c>
      <c r="E41" s="50">
        <f>'[1]Memorial (2)'!E36</f>
        <v>489</v>
      </c>
      <c r="F41" s="55" t="s">
        <v>25</v>
      </c>
      <c r="G41" s="29">
        <v>17.22</v>
      </c>
      <c r="H41" s="29">
        <v>2.85</v>
      </c>
      <c r="I41" s="51">
        <f t="shared" si="20"/>
        <v>20.07</v>
      </c>
      <c r="J41" s="52">
        <f t="shared" si="21"/>
        <v>9814.23</v>
      </c>
      <c r="K41" s="32">
        <v>0.23380000000000001</v>
      </c>
      <c r="L41" s="52">
        <f t="shared" si="22"/>
        <v>10389.31</v>
      </c>
      <c r="M41" s="52">
        <f t="shared" si="23"/>
        <v>1719.49</v>
      </c>
      <c r="N41" s="52">
        <f t="shared" si="24"/>
        <v>12108.8</v>
      </c>
      <c r="O41" s="12"/>
      <c r="P41" s="12"/>
      <c r="Q41" s="12"/>
      <c r="R41" s="12"/>
      <c r="S41" s="12"/>
      <c r="T41" s="12"/>
      <c r="U41" s="12"/>
      <c r="V41" s="12"/>
      <c r="W41" s="2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</row>
    <row r="42" spans="2:41" ht="48" customHeight="1" x14ac:dyDescent="0.25">
      <c r="B42" s="48" t="s">
        <v>82</v>
      </c>
      <c r="C42" s="54">
        <v>102363</v>
      </c>
      <c r="D42" s="45" t="s">
        <v>283</v>
      </c>
      <c r="E42" s="50">
        <f>'[1]Memorial (2)'!E37</f>
        <v>329</v>
      </c>
      <c r="F42" s="28" t="s">
        <v>25</v>
      </c>
      <c r="G42" s="29">
        <v>164.05</v>
      </c>
      <c r="H42" s="29">
        <v>31.27</v>
      </c>
      <c r="I42" s="51">
        <f t="shared" si="20"/>
        <v>195.32000000000002</v>
      </c>
      <c r="J42" s="52">
        <f t="shared" si="21"/>
        <v>64260.28</v>
      </c>
      <c r="K42" s="32">
        <v>0.23380000000000001</v>
      </c>
      <c r="L42" s="52">
        <f t="shared" si="22"/>
        <v>66591.210000000006</v>
      </c>
      <c r="M42" s="52">
        <f t="shared" si="23"/>
        <v>12693.12</v>
      </c>
      <c r="N42" s="52">
        <f t="shared" si="24"/>
        <v>79284.33</v>
      </c>
      <c r="O42" s="12"/>
      <c r="P42" s="12"/>
      <c r="Q42" s="12"/>
      <c r="R42" s="12"/>
      <c r="S42" s="12"/>
      <c r="T42" s="12"/>
      <c r="U42" s="12"/>
      <c r="V42" s="12"/>
      <c r="W42" s="2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</row>
    <row r="43" spans="2:41" ht="42.75" x14ac:dyDescent="0.25">
      <c r="B43" s="48" t="s">
        <v>83</v>
      </c>
      <c r="C43" s="54">
        <v>25398</v>
      </c>
      <c r="D43" s="45" t="s">
        <v>84</v>
      </c>
      <c r="E43" s="50">
        <f>'[1]Memorial (2)'!E39</f>
        <v>1</v>
      </c>
      <c r="F43" s="55" t="s">
        <v>32</v>
      </c>
      <c r="G43" s="29">
        <v>6490.6</v>
      </c>
      <c r="H43" s="29">
        <v>30.17</v>
      </c>
      <c r="I43" s="51">
        <f t="shared" si="20"/>
        <v>6520.77</v>
      </c>
      <c r="J43" s="52">
        <f t="shared" si="21"/>
        <v>6520.77</v>
      </c>
      <c r="K43" s="32">
        <v>0.23380000000000001</v>
      </c>
      <c r="L43" s="52">
        <f t="shared" si="22"/>
        <v>8008.1</v>
      </c>
      <c r="M43" s="52">
        <f t="shared" si="23"/>
        <v>37.22</v>
      </c>
      <c r="N43" s="52">
        <f t="shared" si="24"/>
        <v>8045.32</v>
      </c>
      <c r="O43" s="56"/>
      <c r="P43" s="12"/>
      <c r="Q43" s="12"/>
      <c r="R43" s="12"/>
      <c r="S43" s="12"/>
      <c r="T43" s="12"/>
      <c r="U43" s="12"/>
      <c r="V43" s="12"/>
      <c r="W43" s="2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</row>
    <row r="44" spans="2:41" ht="27" customHeight="1" x14ac:dyDescent="0.25">
      <c r="B44" s="48" t="s">
        <v>85</v>
      </c>
      <c r="C44" s="54">
        <v>37562</v>
      </c>
      <c r="D44" s="45" t="s">
        <v>86</v>
      </c>
      <c r="E44" s="50">
        <f>'[1]Memorial (2)'!E40</f>
        <v>1</v>
      </c>
      <c r="F44" s="55" t="s">
        <v>25</v>
      </c>
      <c r="G44" s="29">
        <v>404.68</v>
      </c>
      <c r="H44" s="29">
        <v>101.18</v>
      </c>
      <c r="I44" s="51">
        <f t="shared" si="20"/>
        <v>505.86</v>
      </c>
      <c r="J44" s="52">
        <f t="shared" si="21"/>
        <v>505.86</v>
      </c>
      <c r="K44" s="32">
        <v>0.23380000000000001</v>
      </c>
      <c r="L44" s="52">
        <f t="shared" si="22"/>
        <v>499.29</v>
      </c>
      <c r="M44" s="52">
        <f t="shared" si="23"/>
        <v>124.84</v>
      </c>
      <c r="N44" s="52">
        <f t="shared" si="24"/>
        <v>624.13</v>
      </c>
      <c r="O44" s="56"/>
      <c r="P44" s="12"/>
      <c r="Q44" s="12"/>
      <c r="R44" s="12"/>
      <c r="S44" s="12"/>
      <c r="T44" s="12"/>
      <c r="U44" s="12"/>
      <c r="V44" s="12"/>
      <c r="W44" s="2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</row>
    <row r="45" spans="2:41" ht="28.5" x14ac:dyDescent="0.25">
      <c r="B45" s="48" t="s">
        <v>87</v>
      </c>
      <c r="C45" s="25">
        <v>94319</v>
      </c>
      <c r="D45" s="49" t="s">
        <v>88</v>
      </c>
      <c r="E45" s="50">
        <f>'[1]Memorial (2)'!E41</f>
        <v>23</v>
      </c>
      <c r="F45" s="28" t="s">
        <v>25</v>
      </c>
      <c r="G45" s="29">
        <v>20.329999999999998</v>
      </c>
      <c r="H45" s="29">
        <v>20.62</v>
      </c>
      <c r="I45" s="51">
        <f t="shared" si="20"/>
        <v>40.950000000000003</v>
      </c>
      <c r="J45" s="52">
        <f t="shared" si="21"/>
        <v>941.85</v>
      </c>
      <c r="K45" s="32">
        <v>0.23380000000000001</v>
      </c>
      <c r="L45" s="52">
        <f t="shared" si="22"/>
        <v>576.91</v>
      </c>
      <c r="M45" s="52">
        <f t="shared" si="23"/>
        <v>585.14</v>
      </c>
      <c r="N45" s="52">
        <f t="shared" si="24"/>
        <v>1162.05</v>
      </c>
      <c r="O45" s="56"/>
      <c r="P45" s="12"/>
      <c r="Q45" s="12"/>
      <c r="R45" s="12"/>
      <c r="S45" s="12"/>
      <c r="T45" s="12"/>
      <c r="U45" s="12"/>
      <c r="V45" s="12"/>
      <c r="W45" s="2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</row>
    <row r="46" spans="2:41" ht="20.25" customHeight="1" x14ac:dyDescent="0.25">
      <c r="B46" s="48" t="s">
        <v>89</v>
      </c>
      <c r="C46" s="54">
        <v>98504</v>
      </c>
      <c r="D46" s="45" t="s">
        <v>90</v>
      </c>
      <c r="E46" s="50">
        <f>'[1]Memorial (2)'!E42</f>
        <v>115</v>
      </c>
      <c r="F46" s="28" t="s">
        <v>25</v>
      </c>
      <c r="G46" s="29">
        <v>17.22</v>
      </c>
      <c r="H46" s="29">
        <v>2.85</v>
      </c>
      <c r="I46" s="51">
        <f t="shared" si="20"/>
        <v>20.07</v>
      </c>
      <c r="J46" s="52">
        <f t="shared" si="21"/>
        <v>2308.0500000000002</v>
      </c>
      <c r="K46" s="32">
        <v>0.23380000000000001</v>
      </c>
      <c r="L46" s="52">
        <f t="shared" si="22"/>
        <v>2443.29</v>
      </c>
      <c r="M46" s="52">
        <f t="shared" si="23"/>
        <v>404.38</v>
      </c>
      <c r="N46" s="52">
        <f t="shared" si="24"/>
        <v>2847.67</v>
      </c>
      <c r="O46" s="56">
        <f>SUM(N33:N47)</f>
        <v>181298.16000000003</v>
      </c>
      <c r="P46" s="12"/>
      <c r="Q46" s="12"/>
      <c r="R46" s="12"/>
      <c r="S46" s="12"/>
      <c r="T46" s="12"/>
      <c r="U46" s="12"/>
      <c r="V46" s="12"/>
      <c r="W46" s="2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</row>
    <row r="47" spans="2:41" ht="20.25" customHeight="1" x14ac:dyDescent="0.25">
      <c r="B47" s="48" t="s">
        <v>91</v>
      </c>
      <c r="C47" s="54">
        <v>7253</v>
      </c>
      <c r="D47" s="45" t="s">
        <v>79</v>
      </c>
      <c r="E47" s="50">
        <v>115</v>
      </c>
      <c r="F47" s="55" t="s">
        <v>25</v>
      </c>
      <c r="G47" s="29">
        <v>5.2</v>
      </c>
      <c r="H47" s="29">
        <v>3.37</v>
      </c>
      <c r="I47" s="51">
        <f t="shared" si="20"/>
        <v>8.57</v>
      </c>
      <c r="J47" s="52">
        <f t="shared" si="21"/>
        <v>985.55</v>
      </c>
      <c r="K47" s="32">
        <v>0.23380000000000001</v>
      </c>
      <c r="L47" s="52">
        <f t="shared" si="22"/>
        <v>737.81</v>
      </c>
      <c r="M47" s="52">
        <f t="shared" si="23"/>
        <v>478.16</v>
      </c>
      <c r="N47" s="52">
        <f t="shared" si="24"/>
        <v>1215.97</v>
      </c>
      <c r="O47" s="12"/>
      <c r="P47" s="12"/>
      <c r="Q47" s="12"/>
      <c r="R47" s="12"/>
      <c r="S47" s="12"/>
      <c r="T47" s="12"/>
      <c r="U47" s="12"/>
      <c r="V47" s="12"/>
      <c r="W47" s="2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2:41" ht="20.25" customHeight="1" x14ac:dyDescent="0.25">
      <c r="B48" s="134" t="s">
        <v>92</v>
      </c>
      <c r="C48" s="134"/>
      <c r="D48" s="134"/>
      <c r="E48" s="134"/>
      <c r="F48" s="134"/>
      <c r="G48" s="134"/>
      <c r="H48" s="134"/>
      <c r="I48" s="134"/>
      <c r="J48" s="134"/>
      <c r="K48" s="134"/>
      <c r="L48" s="35">
        <f>SUM(L33:L47)</f>
        <v>136877.76000000004</v>
      </c>
      <c r="M48" s="35">
        <f>SUM(M33:M47)</f>
        <v>44420.4</v>
      </c>
      <c r="N48" s="35">
        <f>SUM(N33:N47)</f>
        <v>181298.16000000003</v>
      </c>
      <c r="O48" s="12"/>
      <c r="P48" s="12"/>
      <c r="Q48" s="12"/>
      <c r="R48" s="12"/>
      <c r="S48" s="12"/>
      <c r="T48" s="12"/>
      <c r="U48" s="12"/>
      <c r="V48" s="12"/>
      <c r="W48" s="2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</row>
    <row r="49" spans="2:41" ht="36" customHeight="1" x14ac:dyDescent="0.25">
      <c r="B49" s="8">
        <v>4</v>
      </c>
      <c r="C49" s="153" t="s">
        <v>93</v>
      </c>
      <c r="D49" s="153"/>
      <c r="E49" s="153"/>
      <c r="F49" s="9"/>
      <c r="G49" s="10"/>
      <c r="H49" s="10"/>
      <c r="I49" s="9"/>
      <c r="J49" s="9"/>
      <c r="K49" s="9"/>
      <c r="L49" s="9"/>
      <c r="M49" s="9"/>
      <c r="N49" s="11"/>
      <c r="O49" s="12"/>
      <c r="P49" s="12"/>
      <c r="Q49" s="12"/>
      <c r="R49" s="12"/>
      <c r="S49" s="12"/>
      <c r="T49" s="12"/>
      <c r="U49" s="12"/>
      <c r="V49" s="12"/>
      <c r="W49" s="2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</row>
    <row r="50" spans="2:41" ht="37.5" customHeight="1" x14ac:dyDescent="0.25">
      <c r="B50" s="48" t="s">
        <v>94</v>
      </c>
      <c r="C50" s="25">
        <v>96521</v>
      </c>
      <c r="D50" s="49" t="s">
        <v>65</v>
      </c>
      <c r="E50" s="50">
        <f>'[1]Memorial (2)'!E45</f>
        <v>5.5</v>
      </c>
      <c r="F50" s="28" t="s">
        <v>39</v>
      </c>
      <c r="G50" s="29">
        <v>24.51</v>
      </c>
      <c r="H50" s="29">
        <v>13.64</v>
      </c>
      <c r="I50" s="51">
        <f t="shared" ref="I50" si="25">G50+H50</f>
        <v>38.150000000000006</v>
      </c>
      <c r="J50" s="52">
        <f t="shared" ref="J50" si="26">ROUND(I50*E50,2)</f>
        <v>209.83</v>
      </c>
      <c r="K50" s="32">
        <v>0.23380000000000001</v>
      </c>
      <c r="L50" s="52">
        <f t="shared" ref="L50" si="27">ROUND((1+K50)*E50*G50,2)</f>
        <v>166.32</v>
      </c>
      <c r="M50" s="52">
        <f t="shared" ref="M50" si="28">ROUND((1+K50)*E50*H50,2)</f>
        <v>92.56</v>
      </c>
      <c r="N50" s="52">
        <f t="shared" ref="N50" si="29">ROUND(L50+M50,2)</f>
        <v>258.88</v>
      </c>
      <c r="O50" s="12"/>
      <c r="P50" s="12"/>
      <c r="Q50" s="12"/>
      <c r="R50" s="12"/>
      <c r="S50" s="12"/>
      <c r="T50" s="12"/>
      <c r="U50" s="12"/>
      <c r="V50" s="12"/>
      <c r="W50" s="2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</row>
    <row r="51" spans="2:41" s="1" customFormat="1" ht="28.5" x14ac:dyDescent="0.25">
      <c r="B51" s="48" t="s">
        <v>95</v>
      </c>
      <c r="C51" s="54">
        <v>96536</v>
      </c>
      <c r="D51" s="45" t="s">
        <v>96</v>
      </c>
      <c r="E51" s="50">
        <f>'[1]Memorial (2)'!E46</f>
        <v>40.499999999999993</v>
      </c>
      <c r="F51" s="55" t="s">
        <v>25</v>
      </c>
      <c r="G51" s="29">
        <v>27.6</v>
      </c>
      <c r="H51" s="29">
        <v>29.11</v>
      </c>
      <c r="I51" s="51">
        <f>G51+H51</f>
        <v>56.71</v>
      </c>
      <c r="J51" s="52">
        <f>ROUND(I51*E51,2)</f>
        <v>2296.7600000000002</v>
      </c>
      <c r="K51" s="32">
        <v>0.23380000000000001</v>
      </c>
      <c r="L51" s="52">
        <f>ROUND((1+K51)*E51*G51,2)</f>
        <v>1379.14</v>
      </c>
      <c r="M51" s="52">
        <f>ROUND((1+K51)*E51*H51,2)</f>
        <v>1454.59</v>
      </c>
      <c r="N51" s="52">
        <f>ROUND(L51+M51,2)</f>
        <v>2833.73</v>
      </c>
      <c r="O51" s="12"/>
      <c r="P51" s="12"/>
      <c r="Q51" s="12"/>
      <c r="R51" s="12"/>
      <c r="S51" s="12"/>
      <c r="T51" s="12"/>
      <c r="U51" s="12"/>
      <c r="V51" s="12"/>
      <c r="W51" s="2"/>
    </row>
    <row r="52" spans="2:41" ht="32.25" customHeight="1" x14ac:dyDescent="0.25">
      <c r="B52" s="53" t="s">
        <v>97</v>
      </c>
      <c r="C52" s="44">
        <v>96545</v>
      </c>
      <c r="D52" s="45" t="s">
        <v>68</v>
      </c>
      <c r="E52" s="50">
        <f>'[1]Memorial (2)'!E47</f>
        <v>71.100000000000009</v>
      </c>
      <c r="F52" s="46" t="s">
        <v>69</v>
      </c>
      <c r="G52" s="39">
        <v>14.13</v>
      </c>
      <c r="H52" s="39">
        <v>2.92</v>
      </c>
      <c r="I52" s="42">
        <f t="shared" ref="I52:I54" si="30">G52+H52</f>
        <v>17.05</v>
      </c>
      <c r="J52" s="43">
        <f t="shared" ref="J52:J54" si="31">ROUND(I52*E52,2)</f>
        <v>1212.26</v>
      </c>
      <c r="K52" s="20">
        <v>0.23380000000000001</v>
      </c>
      <c r="L52" s="43">
        <f t="shared" ref="L52:L54" si="32">ROUND((1+K52)*E52*G52,2)</f>
        <v>1239.53</v>
      </c>
      <c r="M52" s="43">
        <f t="shared" ref="M52:M54" si="33">ROUND((1+K52)*E52*H52,2)</f>
        <v>256.14999999999998</v>
      </c>
      <c r="N52" s="43">
        <f t="shared" ref="N52:N54" si="34">ROUND(L52+M52,2)</f>
        <v>1495.68</v>
      </c>
      <c r="O52" s="12"/>
      <c r="P52" s="12"/>
      <c r="Q52" s="12"/>
      <c r="R52" s="12"/>
      <c r="S52" s="12"/>
      <c r="T52" s="12"/>
      <c r="U52" s="12"/>
      <c r="V52" s="12"/>
      <c r="W52" s="2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2:41" s="1" customFormat="1" ht="36" customHeight="1" x14ac:dyDescent="0.25">
      <c r="B53" s="48" t="s">
        <v>98</v>
      </c>
      <c r="C53" s="54">
        <v>94965</v>
      </c>
      <c r="D53" s="45" t="s">
        <v>71</v>
      </c>
      <c r="E53" s="50">
        <f>'[1]Memorial (2)'!E48</f>
        <v>3</v>
      </c>
      <c r="F53" s="55" t="s">
        <v>39</v>
      </c>
      <c r="G53" s="29">
        <v>344.14</v>
      </c>
      <c r="H53" s="29">
        <v>58.55</v>
      </c>
      <c r="I53" s="51">
        <f t="shared" si="30"/>
        <v>402.69</v>
      </c>
      <c r="J53" s="52">
        <f t="shared" si="31"/>
        <v>1208.07</v>
      </c>
      <c r="K53" s="32">
        <v>0.23380000000000001</v>
      </c>
      <c r="L53" s="52">
        <f t="shared" si="32"/>
        <v>1273.8</v>
      </c>
      <c r="M53" s="52">
        <f t="shared" si="33"/>
        <v>216.72</v>
      </c>
      <c r="N53" s="52">
        <f t="shared" si="34"/>
        <v>1490.52</v>
      </c>
      <c r="O53" s="12"/>
      <c r="P53" s="12"/>
      <c r="Q53" s="12"/>
      <c r="R53" s="12"/>
      <c r="S53" s="12"/>
      <c r="T53" s="12"/>
      <c r="U53" s="12"/>
      <c r="V53" s="12"/>
      <c r="W53" s="2"/>
    </row>
    <row r="54" spans="2:41" s="1" customFormat="1" ht="37.5" customHeight="1" x14ac:dyDescent="0.25">
      <c r="B54" s="53" t="s">
        <v>99</v>
      </c>
      <c r="C54" s="44" t="s">
        <v>100</v>
      </c>
      <c r="D54" s="104" t="s">
        <v>256</v>
      </c>
      <c r="E54" s="50">
        <f>'[1]Memorial (2)'!E49</f>
        <v>278</v>
      </c>
      <c r="F54" s="46" t="s">
        <v>75</v>
      </c>
      <c r="G54" s="39">
        <f>'[1]Composições Próprias (2)'!I65</f>
        <v>38.64</v>
      </c>
      <c r="H54" s="39">
        <f>'[1]Composições Próprias (2)'!J65</f>
        <v>17.215443999999998</v>
      </c>
      <c r="I54" s="42">
        <f t="shared" si="30"/>
        <v>55.855443999999999</v>
      </c>
      <c r="J54" s="43">
        <f t="shared" si="31"/>
        <v>15527.81</v>
      </c>
      <c r="K54" s="20">
        <v>0.23380000000000001</v>
      </c>
      <c r="L54" s="43">
        <f t="shared" si="32"/>
        <v>13253.38</v>
      </c>
      <c r="M54" s="43">
        <f t="shared" si="33"/>
        <v>5904.84</v>
      </c>
      <c r="N54" s="43">
        <f t="shared" si="34"/>
        <v>19158.22</v>
      </c>
      <c r="O54" s="12"/>
      <c r="P54" s="12"/>
      <c r="Q54" s="12"/>
      <c r="R54" s="12"/>
      <c r="S54" s="12"/>
      <c r="T54" s="12"/>
      <c r="U54" s="12"/>
      <c r="V54" s="12"/>
      <c r="W54" s="2"/>
    </row>
    <row r="55" spans="2:41" s="1" customFormat="1" ht="28.5" x14ac:dyDescent="0.25">
      <c r="B55" s="53" t="s">
        <v>101</v>
      </c>
      <c r="C55" s="44">
        <v>96536</v>
      </c>
      <c r="D55" s="45" t="s">
        <v>102</v>
      </c>
      <c r="E55" s="50">
        <f>'[1]Memorial (2)'!E50</f>
        <v>30</v>
      </c>
      <c r="F55" s="46" t="s">
        <v>25</v>
      </c>
      <c r="G55" s="29">
        <v>27.6</v>
      </c>
      <c r="H55" s="29">
        <v>29.11</v>
      </c>
      <c r="I55" s="42">
        <f>G55+H55</f>
        <v>56.71</v>
      </c>
      <c r="J55" s="43">
        <f>ROUND(I55*E55,2)</f>
        <v>1701.3</v>
      </c>
      <c r="K55" s="32">
        <v>0.23380000000000001</v>
      </c>
      <c r="L55" s="43">
        <f>ROUND((1+K55)*E55*G55,2)</f>
        <v>1021.59</v>
      </c>
      <c r="M55" s="43">
        <f>ROUND((1+K55)*E55*H55,2)</f>
        <v>1077.48</v>
      </c>
      <c r="N55" s="43">
        <f>ROUND(L55+M55,2)</f>
        <v>2099.0700000000002</v>
      </c>
      <c r="O55" s="12"/>
      <c r="P55" s="12"/>
      <c r="Q55" s="12"/>
      <c r="R55" s="12"/>
      <c r="S55" s="12"/>
      <c r="T55" s="12"/>
      <c r="U55" s="12"/>
      <c r="V55" s="12"/>
      <c r="W55" s="2"/>
    </row>
    <row r="56" spans="2:41" s="1" customFormat="1" ht="32.25" customHeight="1" x14ac:dyDescent="0.25">
      <c r="B56" s="53" t="s">
        <v>103</v>
      </c>
      <c r="C56" s="44">
        <v>96545</v>
      </c>
      <c r="D56" s="45" t="s">
        <v>68</v>
      </c>
      <c r="E56" s="50">
        <f>'[1]Memorial (2)'!E51</f>
        <v>79</v>
      </c>
      <c r="F56" s="46" t="s">
        <v>69</v>
      </c>
      <c r="G56" s="29">
        <v>14.13</v>
      </c>
      <c r="H56" s="29">
        <v>2.92</v>
      </c>
      <c r="I56" s="42">
        <f t="shared" ref="I56:I65" si="35">G56+H56</f>
        <v>17.05</v>
      </c>
      <c r="J56" s="43">
        <f t="shared" ref="J56:J65" si="36">ROUND(I56*E56,2)</f>
        <v>1346.95</v>
      </c>
      <c r="K56" s="32">
        <v>0.23380000000000001</v>
      </c>
      <c r="L56" s="43">
        <f t="shared" ref="L56:L65" si="37">ROUND((1+K56)*E56*G56,2)</f>
        <v>1377.25</v>
      </c>
      <c r="M56" s="43">
        <f t="shared" ref="M56:M65" si="38">ROUND((1+K56)*E56*H56,2)</f>
        <v>284.61</v>
      </c>
      <c r="N56" s="43">
        <f t="shared" ref="N56:N65" si="39">ROUND(L56+M56,2)</f>
        <v>1661.86</v>
      </c>
      <c r="O56" s="12"/>
      <c r="P56" s="12"/>
      <c r="Q56" s="12"/>
      <c r="R56" s="12"/>
      <c r="S56" s="12"/>
      <c r="T56" s="12"/>
      <c r="U56" s="12"/>
      <c r="V56" s="12"/>
      <c r="W56" s="2"/>
    </row>
    <row r="57" spans="2:41" s="1" customFormat="1" ht="36" customHeight="1" x14ac:dyDescent="0.25">
      <c r="B57" s="53" t="s">
        <v>104</v>
      </c>
      <c r="C57" s="44">
        <v>94965</v>
      </c>
      <c r="D57" s="45" t="s">
        <v>71</v>
      </c>
      <c r="E57" s="50">
        <f>'[1]Memorial (2)'!E52</f>
        <v>2.5</v>
      </c>
      <c r="F57" s="46" t="s">
        <v>39</v>
      </c>
      <c r="G57" s="29">
        <v>344.14</v>
      </c>
      <c r="H57" s="29">
        <v>58.55</v>
      </c>
      <c r="I57" s="42">
        <f t="shared" si="35"/>
        <v>402.69</v>
      </c>
      <c r="J57" s="43">
        <f t="shared" si="36"/>
        <v>1006.73</v>
      </c>
      <c r="K57" s="32">
        <v>0.23380000000000001</v>
      </c>
      <c r="L57" s="43">
        <f t="shared" si="37"/>
        <v>1061.5</v>
      </c>
      <c r="M57" s="43">
        <f t="shared" si="38"/>
        <v>180.6</v>
      </c>
      <c r="N57" s="43">
        <f t="shared" si="39"/>
        <v>1242.0999999999999</v>
      </c>
      <c r="O57" s="12"/>
      <c r="P57" s="12"/>
      <c r="Q57" s="12"/>
      <c r="R57" s="12"/>
      <c r="S57" s="12"/>
      <c r="T57" s="12"/>
      <c r="U57" s="12"/>
      <c r="V57" s="12"/>
      <c r="W57" s="2"/>
    </row>
    <row r="58" spans="2:41" s="1" customFormat="1" ht="28.5" x14ac:dyDescent="0.25">
      <c r="B58" s="53" t="s">
        <v>105</v>
      </c>
      <c r="C58" s="44" t="s">
        <v>106</v>
      </c>
      <c r="D58" s="104" t="s">
        <v>257</v>
      </c>
      <c r="E58" s="50">
        <f>'[1]Memorial (2)'!E53</f>
        <v>350</v>
      </c>
      <c r="F58" s="46" t="s">
        <v>75</v>
      </c>
      <c r="G58" s="39">
        <f>'[1]Composições Próprias (2)'!I76</f>
        <v>16.91</v>
      </c>
      <c r="H58" s="39">
        <f>'[1]Composições Próprias (2)'!J76</f>
        <v>17.215443999999998</v>
      </c>
      <c r="I58" s="42">
        <f t="shared" si="35"/>
        <v>34.125444000000002</v>
      </c>
      <c r="J58" s="43">
        <f t="shared" si="36"/>
        <v>11943.91</v>
      </c>
      <c r="K58" s="20">
        <v>0.23380000000000001</v>
      </c>
      <c r="L58" s="43">
        <f t="shared" si="37"/>
        <v>7302.25</v>
      </c>
      <c r="M58" s="43">
        <f t="shared" si="38"/>
        <v>7434.15</v>
      </c>
      <c r="N58" s="43">
        <f t="shared" si="39"/>
        <v>14736.4</v>
      </c>
      <c r="O58" s="12"/>
      <c r="P58" s="12"/>
      <c r="Q58" s="12"/>
      <c r="R58" s="12"/>
      <c r="S58" s="12"/>
      <c r="T58" s="12"/>
      <c r="U58" s="12"/>
      <c r="V58" s="12"/>
      <c r="W58" s="2"/>
    </row>
    <row r="59" spans="2:41" s="1" customFormat="1" ht="20.25" customHeight="1" x14ac:dyDescent="0.25">
      <c r="B59" s="53" t="s">
        <v>107</v>
      </c>
      <c r="C59" s="44">
        <v>370</v>
      </c>
      <c r="D59" s="45" t="s">
        <v>108</v>
      </c>
      <c r="E59" s="50">
        <f>'[1]Memorial (2)'!E54</f>
        <v>22</v>
      </c>
      <c r="F59" s="46" t="s">
        <v>39</v>
      </c>
      <c r="G59" s="29">
        <v>64</v>
      </c>
      <c r="H59" s="29">
        <v>0</v>
      </c>
      <c r="I59" s="42">
        <f t="shared" si="35"/>
        <v>64</v>
      </c>
      <c r="J59" s="43">
        <f t="shared" si="36"/>
        <v>1408</v>
      </c>
      <c r="K59" s="32">
        <v>0.23380000000000001</v>
      </c>
      <c r="L59" s="43">
        <f t="shared" si="37"/>
        <v>1737.19</v>
      </c>
      <c r="M59" s="43">
        <f t="shared" si="38"/>
        <v>0</v>
      </c>
      <c r="N59" s="43">
        <f t="shared" si="39"/>
        <v>1737.19</v>
      </c>
      <c r="O59" s="12"/>
      <c r="P59" s="12"/>
      <c r="Q59" s="12"/>
      <c r="R59" s="12"/>
      <c r="S59" s="12"/>
      <c r="T59" s="12"/>
      <c r="U59" s="12"/>
      <c r="V59" s="12"/>
      <c r="W59" s="2"/>
    </row>
    <row r="60" spans="2:41" s="1" customFormat="1" ht="14.25" x14ac:dyDescent="0.25">
      <c r="B60" s="53" t="s">
        <v>109</v>
      </c>
      <c r="C60" s="44">
        <v>95875</v>
      </c>
      <c r="D60" s="45" t="s">
        <v>41</v>
      </c>
      <c r="E60" s="50">
        <f>'[1]Memorial (2)'!E55</f>
        <v>220</v>
      </c>
      <c r="F60" s="46" t="s">
        <v>42</v>
      </c>
      <c r="G60" s="39">
        <v>1.56</v>
      </c>
      <c r="H60" s="39">
        <v>0.22</v>
      </c>
      <c r="I60" s="42">
        <f t="shared" si="35"/>
        <v>1.78</v>
      </c>
      <c r="J60" s="43">
        <f t="shared" si="36"/>
        <v>391.6</v>
      </c>
      <c r="K60" s="32">
        <v>0.23380000000000001</v>
      </c>
      <c r="L60" s="43">
        <f t="shared" si="37"/>
        <v>423.44</v>
      </c>
      <c r="M60" s="43">
        <f t="shared" si="38"/>
        <v>59.72</v>
      </c>
      <c r="N60" s="43">
        <f t="shared" si="39"/>
        <v>483.16</v>
      </c>
      <c r="O60" s="12"/>
      <c r="P60" s="12"/>
      <c r="Q60" s="12"/>
      <c r="R60" s="12"/>
      <c r="S60" s="12"/>
      <c r="T60" s="12"/>
      <c r="U60" s="12"/>
      <c r="V60" s="12"/>
      <c r="W60" s="2"/>
    </row>
    <row r="61" spans="2:41" s="1" customFormat="1" ht="30.75" customHeight="1" x14ac:dyDescent="0.25">
      <c r="B61" s="53" t="s">
        <v>110</v>
      </c>
      <c r="C61" s="14">
        <v>100990</v>
      </c>
      <c r="D61" s="41" t="s">
        <v>49</v>
      </c>
      <c r="E61" s="50">
        <f>'[1]Memorial (2)'!E56</f>
        <v>12</v>
      </c>
      <c r="F61" s="38" t="s">
        <v>50</v>
      </c>
      <c r="G61" s="18">
        <v>3.65</v>
      </c>
      <c r="H61" s="18">
        <v>0.72</v>
      </c>
      <c r="I61" s="42">
        <f t="shared" si="35"/>
        <v>4.37</v>
      </c>
      <c r="J61" s="57">
        <f t="shared" si="36"/>
        <v>52.44</v>
      </c>
      <c r="K61" s="32">
        <v>0.23380000000000001</v>
      </c>
      <c r="L61" s="57">
        <f t="shared" si="37"/>
        <v>54.04</v>
      </c>
      <c r="M61" s="57">
        <f t="shared" si="38"/>
        <v>10.66</v>
      </c>
      <c r="N61" s="57">
        <f t="shared" si="39"/>
        <v>64.7</v>
      </c>
      <c r="O61" s="12"/>
      <c r="P61" s="12"/>
      <c r="Q61" s="12"/>
      <c r="R61" s="12"/>
      <c r="S61" s="12"/>
      <c r="T61" s="12"/>
      <c r="U61" s="12"/>
      <c r="V61" s="12"/>
      <c r="W61" s="2"/>
    </row>
    <row r="62" spans="2:41" s="1" customFormat="1" ht="28.5" x14ac:dyDescent="0.25">
      <c r="B62" s="53" t="s">
        <v>111</v>
      </c>
      <c r="C62" s="44" t="s">
        <v>112</v>
      </c>
      <c r="D62" s="45" t="s">
        <v>228</v>
      </c>
      <c r="E62" s="50">
        <f>'[1]Memorial (2)'!E57</f>
        <v>1</v>
      </c>
      <c r="F62" s="46" t="s">
        <v>32</v>
      </c>
      <c r="G62" s="39">
        <f>'[1]Composições Próprias (2)'!L81</f>
        <v>16937.554666666667</v>
      </c>
      <c r="H62" s="39">
        <f>'[1]Composições Próprias (2)'!M81</f>
        <v>4234.3886666666667</v>
      </c>
      <c r="I62" s="42">
        <f t="shared" si="35"/>
        <v>21171.943333333333</v>
      </c>
      <c r="J62" s="43">
        <f t="shared" si="36"/>
        <v>21171.94</v>
      </c>
      <c r="K62" s="20">
        <v>0.23380000000000001</v>
      </c>
      <c r="L62" s="43">
        <f t="shared" si="37"/>
        <v>20897.55</v>
      </c>
      <c r="M62" s="43">
        <f t="shared" si="38"/>
        <v>5224.3900000000003</v>
      </c>
      <c r="N62" s="43">
        <f t="shared" si="39"/>
        <v>26121.94</v>
      </c>
      <c r="O62" s="12"/>
      <c r="P62" s="12"/>
      <c r="Q62" s="12"/>
      <c r="R62" s="12"/>
      <c r="S62" s="12"/>
      <c r="T62" s="12"/>
      <c r="U62" s="12"/>
      <c r="V62" s="12"/>
      <c r="W62" s="2"/>
    </row>
    <row r="63" spans="2:41" s="1" customFormat="1" ht="20.25" customHeight="1" x14ac:dyDescent="0.25">
      <c r="B63" s="53" t="s">
        <v>113</v>
      </c>
      <c r="C63" s="44" t="s">
        <v>114</v>
      </c>
      <c r="D63" s="45" t="s">
        <v>238</v>
      </c>
      <c r="E63" s="50">
        <f>'[1]Memorial (2)'!E58</f>
        <v>1</v>
      </c>
      <c r="F63" s="46" t="s">
        <v>32</v>
      </c>
      <c r="G63" s="39">
        <f>'[1]Composições Próprias (2)'!L82</f>
        <v>2062.8000000000002</v>
      </c>
      <c r="H63" s="39">
        <f>'[1]Composições Próprias (2)'!M82</f>
        <v>515.70000000000005</v>
      </c>
      <c r="I63" s="42">
        <f t="shared" si="35"/>
        <v>2578.5</v>
      </c>
      <c r="J63" s="43">
        <f t="shared" si="36"/>
        <v>2578.5</v>
      </c>
      <c r="K63" s="20">
        <v>0.23380000000000001</v>
      </c>
      <c r="L63" s="43">
        <f t="shared" si="37"/>
        <v>2545.08</v>
      </c>
      <c r="M63" s="43">
        <f t="shared" si="38"/>
        <v>636.27</v>
      </c>
      <c r="N63" s="43">
        <f t="shared" si="39"/>
        <v>3181.35</v>
      </c>
      <c r="O63" s="12"/>
      <c r="P63" s="12"/>
      <c r="Q63" s="12"/>
      <c r="R63" s="12"/>
      <c r="S63" s="12"/>
      <c r="T63" s="12"/>
      <c r="U63" s="12"/>
      <c r="V63" s="12"/>
      <c r="W63" s="2"/>
    </row>
    <row r="64" spans="2:41" s="1" customFormat="1" ht="20.25" customHeight="1" x14ac:dyDescent="0.25">
      <c r="B64" s="53" t="s">
        <v>115</v>
      </c>
      <c r="C64" s="44" t="s">
        <v>116</v>
      </c>
      <c r="D64" s="45" t="s">
        <v>239</v>
      </c>
      <c r="E64" s="50">
        <f>'[1]Memorial (2)'!E59</f>
        <v>1</v>
      </c>
      <c r="F64" s="46" t="s">
        <v>32</v>
      </c>
      <c r="G64" s="39">
        <f>'[1]Composições Próprias (2)'!L83</f>
        <v>1423.5333333333335</v>
      </c>
      <c r="H64" s="39">
        <f>'[1]Composições Próprias (2)'!M83</f>
        <v>355.88333333333338</v>
      </c>
      <c r="I64" s="42">
        <f t="shared" si="35"/>
        <v>1779.416666666667</v>
      </c>
      <c r="J64" s="43">
        <f t="shared" si="36"/>
        <v>1779.42</v>
      </c>
      <c r="K64" s="20">
        <v>0.23380000000000001</v>
      </c>
      <c r="L64" s="43">
        <f t="shared" si="37"/>
        <v>1756.36</v>
      </c>
      <c r="M64" s="43">
        <f t="shared" si="38"/>
        <v>439.09</v>
      </c>
      <c r="N64" s="43">
        <f t="shared" si="39"/>
        <v>2195.4499999999998</v>
      </c>
      <c r="O64" s="56">
        <f>SUM(N50:N65)</f>
        <v>81062.34</v>
      </c>
      <c r="P64" s="12"/>
      <c r="Q64" s="12"/>
      <c r="R64" s="12"/>
      <c r="S64" s="12"/>
      <c r="T64" s="12"/>
      <c r="U64" s="12"/>
      <c r="V64" s="12"/>
      <c r="W64" s="2"/>
    </row>
    <row r="65" spans="2:41" ht="20.25" customHeight="1" x14ac:dyDescent="0.25">
      <c r="B65" s="53" t="s">
        <v>117</v>
      </c>
      <c r="C65" s="44" t="s">
        <v>118</v>
      </c>
      <c r="D65" s="45" t="s">
        <v>244</v>
      </c>
      <c r="E65" s="50">
        <f>'[1]Memorial (2)'!E60</f>
        <v>1</v>
      </c>
      <c r="F65" s="46" t="s">
        <v>32</v>
      </c>
      <c r="G65" s="39">
        <f>'[1]Composições Próprias (2)'!L84</f>
        <v>1492.6800000000003</v>
      </c>
      <c r="H65" s="39">
        <f>'[1]Composições Próprias (2)'!M84</f>
        <v>373.17000000000007</v>
      </c>
      <c r="I65" s="42">
        <f t="shared" si="35"/>
        <v>1865.8500000000004</v>
      </c>
      <c r="J65" s="43">
        <f t="shared" si="36"/>
        <v>1865.85</v>
      </c>
      <c r="K65" s="20">
        <v>0.23380000000000001</v>
      </c>
      <c r="L65" s="43">
        <f t="shared" si="37"/>
        <v>1841.67</v>
      </c>
      <c r="M65" s="43">
        <f t="shared" si="38"/>
        <v>460.42</v>
      </c>
      <c r="N65" s="43">
        <f t="shared" si="39"/>
        <v>2302.09</v>
      </c>
      <c r="O65" s="12"/>
      <c r="P65" s="12"/>
      <c r="Q65" s="12"/>
      <c r="R65" s="12"/>
      <c r="S65" s="12"/>
      <c r="T65" s="12"/>
      <c r="U65" s="12"/>
      <c r="V65" s="12"/>
      <c r="W65" s="2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</row>
    <row r="66" spans="2:41" ht="17.25" customHeight="1" x14ac:dyDescent="0.25">
      <c r="B66" s="134" t="s">
        <v>119</v>
      </c>
      <c r="C66" s="134"/>
      <c r="D66" s="134"/>
      <c r="E66" s="134"/>
      <c r="F66" s="134"/>
      <c r="G66" s="134"/>
      <c r="H66" s="134"/>
      <c r="I66" s="134"/>
      <c r="J66" s="134"/>
      <c r="K66" s="134"/>
      <c r="L66" s="35">
        <f>SUM(L50:L65)</f>
        <v>57330.09</v>
      </c>
      <c r="M66" s="35">
        <f>SUM(M50:M65)</f>
        <v>23732.25</v>
      </c>
      <c r="N66" s="35">
        <f>SUM(N50:N65)</f>
        <v>81062.34</v>
      </c>
      <c r="O66" s="12"/>
      <c r="P66" s="12"/>
      <c r="Q66" s="12"/>
      <c r="R66" s="12"/>
      <c r="S66" s="12"/>
      <c r="T66" s="12"/>
      <c r="U66" s="12"/>
      <c r="V66" s="12"/>
      <c r="W66" s="2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</row>
    <row r="67" spans="2:41" ht="20.25" customHeight="1" x14ac:dyDescent="0.25">
      <c r="B67" s="64" t="s">
        <v>229</v>
      </c>
      <c r="C67" s="133" t="s">
        <v>234</v>
      </c>
      <c r="D67" s="133"/>
      <c r="E67" s="66"/>
      <c r="F67" s="66"/>
      <c r="G67" s="66"/>
      <c r="H67" s="66"/>
      <c r="I67" s="66"/>
      <c r="J67" s="66"/>
      <c r="K67" s="66"/>
      <c r="L67" s="67"/>
      <c r="M67" s="67"/>
      <c r="N67" s="103"/>
      <c r="O67" s="12"/>
      <c r="P67" s="12"/>
      <c r="Q67" s="12"/>
      <c r="R67" s="12"/>
      <c r="S67" s="12"/>
      <c r="T67" s="12"/>
      <c r="U67" s="12"/>
      <c r="V67" s="12"/>
      <c r="W67" s="2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</row>
    <row r="68" spans="2:41" ht="42" customHeight="1" x14ac:dyDescent="0.25">
      <c r="B68" s="8">
        <v>5</v>
      </c>
      <c r="C68" s="153" t="s">
        <v>120</v>
      </c>
      <c r="D68" s="153"/>
      <c r="E68" s="153"/>
      <c r="F68" s="9"/>
      <c r="G68" s="10"/>
      <c r="H68" s="10"/>
      <c r="I68" s="9"/>
      <c r="J68" s="9"/>
      <c r="K68" s="9"/>
      <c r="L68" s="9"/>
      <c r="M68" s="9"/>
      <c r="N68" s="11"/>
      <c r="O68" s="12"/>
      <c r="P68" s="12"/>
      <c r="Q68" s="12"/>
      <c r="R68" s="12"/>
      <c r="S68" s="12"/>
      <c r="T68" s="12"/>
      <c r="U68" s="12"/>
      <c r="V68" s="12"/>
      <c r="W68" s="2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</row>
    <row r="69" spans="2:41" s="33" customFormat="1" ht="42.75" x14ac:dyDescent="0.25">
      <c r="B69" s="48" t="s">
        <v>121</v>
      </c>
      <c r="C69" s="54">
        <v>96536</v>
      </c>
      <c r="D69" s="45" t="s">
        <v>230</v>
      </c>
      <c r="E69" s="58">
        <v>6</v>
      </c>
      <c r="F69" s="55" t="s">
        <v>25</v>
      </c>
      <c r="G69" s="59">
        <v>29.15</v>
      </c>
      <c r="H69" s="29">
        <v>27.56</v>
      </c>
      <c r="I69" s="30">
        <f t="shared" ref="I69:I78" si="40">G69+H69</f>
        <v>56.709999999999994</v>
      </c>
      <c r="J69" s="31">
        <f t="shared" ref="J69:J78" si="41">ROUND(I69*E69,2)</f>
        <v>340.26</v>
      </c>
      <c r="K69" s="32">
        <v>0.23380000000000001</v>
      </c>
      <c r="L69" s="31">
        <f t="shared" ref="L69:L78" si="42">ROUND((1+K69)*E69*G69,2)</f>
        <v>215.79</v>
      </c>
      <c r="M69" s="31">
        <f t="shared" ref="M69:M78" si="43">ROUND((1+K69)*E69*H69,2)</f>
        <v>204.02</v>
      </c>
      <c r="N69" s="31">
        <f t="shared" ref="N69:N78" si="44">ROUND(L69+M69,2)</f>
        <v>419.81</v>
      </c>
      <c r="O69" s="21"/>
      <c r="P69" s="21"/>
      <c r="Q69" s="21"/>
      <c r="R69" s="21"/>
      <c r="S69" s="21"/>
      <c r="T69" s="21"/>
      <c r="U69" s="21"/>
      <c r="V69" s="21"/>
      <c r="W69" s="22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</row>
    <row r="70" spans="2:41" s="33" customFormat="1" ht="33.75" customHeight="1" x14ac:dyDescent="0.25">
      <c r="B70" s="25" t="s">
        <v>122</v>
      </c>
      <c r="C70" s="25">
        <v>96545</v>
      </c>
      <c r="D70" s="26" t="s">
        <v>68</v>
      </c>
      <c r="E70" s="58">
        <f>19.2*0.95</f>
        <v>18.239999999999998</v>
      </c>
      <c r="F70" s="55" t="s">
        <v>69</v>
      </c>
      <c r="G70" s="29">
        <v>14.13</v>
      </c>
      <c r="H70" s="29">
        <v>2.92</v>
      </c>
      <c r="I70" s="30">
        <f t="shared" si="40"/>
        <v>17.05</v>
      </c>
      <c r="J70" s="31">
        <f t="shared" si="41"/>
        <v>310.99</v>
      </c>
      <c r="K70" s="32">
        <v>0.23380000000000001</v>
      </c>
      <c r="L70" s="31">
        <f t="shared" si="42"/>
        <v>317.99</v>
      </c>
      <c r="M70" s="31">
        <f t="shared" si="43"/>
        <v>65.709999999999994</v>
      </c>
      <c r="N70" s="31">
        <f t="shared" si="44"/>
        <v>383.7</v>
      </c>
      <c r="O70" s="21"/>
      <c r="P70" s="21"/>
      <c r="Q70" s="21"/>
      <c r="R70" s="21"/>
      <c r="S70" s="21"/>
      <c r="T70" s="21"/>
      <c r="U70" s="21"/>
      <c r="V70" s="21"/>
      <c r="W70" s="22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</row>
    <row r="71" spans="2:41" s="23" customFormat="1" ht="33.75" customHeight="1" x14ac:dyDescent="0.25">
      <c r="B71" s="24" t="s">
        <v>123</v>
      </c>
      <c r="C71" s="60">
        <v>94965</v>
      </c>
      <c r="D71" s="45" t="s">
        <v>71</v>
      </c>
      <c r="E71" s="58">
        <v>0.86</v>
      </c>
      <c r="F71" s="55" t="s">
        <v>39</v>
      </c>
      <c r="G71" s="29">
        <v>344.14</v>
      </c>
      <c r="H71" s="29">
        <v>58.55</v>
      </c>
      <c r="I71" s="30">
        <f t="shared" si="40"/>
        <v>402.69</v>
      </c>
      <c r="J71" s="31">
        <f t="shared" si="41"/>
        <v>346.31</v>
      </c>
      <c r="K71" s="32">
        <v>0.23380000000000001</v>
      </c>
      <c r="L71" s="31">
        <f t="shared" si="42"/>
        <v>365.16</v>
      </c>
      <c r="M71" s="31">
        <f t="shared" si="43"/>
        <v>62.13</v>
      </c>
      <c r="N71" s="31">
        <f t="shared" si="44"/>
        <v>427.29</v>
      </c>
      <c r="O71" s="21"/>
      <c r="P71" s="21"/>
      <c r="Q71" s="21"/>
      <c r="R71" s="21"/>
      <c r="S71" s="21"/>
      <c r="T71" s="21"/>
      <c r="U71" s="21"/>
      <c r="V71" s="21"/>
      <c r="W71" s="22"/>
    </row>
    <row r="72" spans="2:41" s="23" customFormat="1" ht="28.5" x14ac:dyDescent="0.25">
      <c r="B72" s="13" t="s">
        <v>124</v>
      </c>
      <c r="C72" s="14" t="s">
        <v>125</v>
      </c>
      <c r="D72" s="37" t="s">
        <v>231</v>
      </c>
      <c r="E72" s="61">
        <v>4</v>
      </c>
      <c r="F72" s="46" t="s">
        <v>32</v>
      </c>
      <c r="G72" s="39">
        <f>'[1]Composições Próprias (2)'!K89</f>
        <v>626.17666666666673</v>
      </c>
      <c r="H72" s="39">
        <f>(17.76+22.17)*4</f>
        <v>159.72000000000003</v>
      </c>
      <c r="I72" s="18">
        <f t="shared" si="40"/>
        <v>785.89666666666676</v>
      </c>
      <c r="J72" s="19">
        <f t="shared" si="41"/>
        <v>3143.59</v>
      </c>
      <c r="K72" s="20">
        <v>0.23380000000000001</v>
      </c>
      <c r="L72" s="19">
        <f t="shared" si="42"/>
        <v>3090.31</v>
      </c>
      <c r="M72" s="19">
        <f t="shared" si="43"/>
        <v>788.25</v>
      </c>
      <c r="N72" s="19">
        <f t="shared" si="44"/>
        <v>3878.56</v>
      </c>
      <c r="O72" s="21"/>
      <c r="P72" s="21"/>
      <c r="Q72" s="21"/>
      <c r="R72" s="21"/>
      <c r="S72" s="21"/>
      <c r="T72" s="21"/>
      <c r="U72" s="21"/>
      <c r="V72" s="21"/>
      <c r="W72" s="22"/>
    </row>
    <row r="73" spans="2:41" s="23" customFormat="1" ht="28.5" x14ac:dyDescent="0.25">
      <c r="B73" s="13" t="s">
        <v>126</v>
      </c>
      <c r="C73" s="14" t="s">
        <v>127</v>
      </c>
      <c r="D73" s="37" t="s">
        <v>232</v>
      </c>
      <c r="E73" s="61">
        <v>2</v>
      </c>
      <c r="F73" s="46" t="s">
        <v>32</v>
      </c>
      <c r="G73" s="39">
        <f>'[1]Composições Próprias (2)'!K90</f>
        <v>987.40000000000009</v>
      </c>
      <c r="H73" s="39">
        <f>(17.76+22.71)*8</f>
        <v>323.76</v>
      </c>
      <c r="I73" s="18">
        <f t="shared" si="40"/>
        <v>1311.16</v>
      </c>
      <c r="J73" s="19">
        <f t="shared" si="41"/>
        <v>2622.32</v>
      </c>
      <c r="K73" s="20">
        <v>0.23380000000000001</v>
      </c>
      <c r="L73" s="19">
        <f t="shared" si="42"/>
        <v>2436.5100000000002</v>
      </c>
      <c r="M73" s="19">
        <f t="shared" si="43"/>
        <v>798.91</v>
      </c>
      <c r="N73" s="19">
        <f t="shared" si="44"/>
        <v>3235.42</v>
      </c>
      <c r="O73" s="21"/>
      <c r="P73" s="21"/>
      <c r="Q73" s="21"/>
      <c r="R73" s="21"/>
      <c r="S73" s="21"/>
      <c r="T73" s="21"/>
      <c r="U73" s="21"/>
      <c r="V73" s="21"/>
      <c r="W73" s="22"/>
    </row>
    <row r="74" spans="2:41" s="23" customFormat="1" ht="28.5" x14ac:dyDescent="0.25">
      <c r="B74" s="13" t="s">
        <v>128</v>
      </c>
      <c r="C74" s="14" t="s">
        <v>129</v>
      </c>
      <c r="D74" s="37" t="s">
        <v>233</v>
      </c>
      <c r="E74" s="61">
        <v>4</v>
      </c>
      <c r="F74" s="46" t="s">
        <v>32</v>
      </c>
      <c r="G74" s="39">
        <f>'[1]Composições Próprias (2)'!K91</f>
        <v>659.80833333333339</v>
      </c>
      <c r="H74" s="39">
        <f>(17.76+22.17)*4</f>
        <v>159.72000000000003</v>
      </c>
      <c r="I74" s="18">
        <f t="shared" si="40"/>
        <v>819.52833333333342</v>
      </c>
      <c r="J74" s="19">
        <f t="shared" si="41"/>
        <v>3278.11</v>
      </c>
      <c r="K74" s="20">
        <v>0.23380000000000001</v>
      </c>
      <c r="L74" s="19">
        <f t="shared" si="42"/>
        <v>3256.29</v>
      </c>
      <c r="M74" s="19">
        <f t="shared" si="43"/>
        <v>788.25</v>
      </c>
      <c r="N74" s="19">
        <f t="shared" si="44"/>
        <v>4044.54</v>
      </c>
      <c r="O74" s="34"/>
      <c r="P74" s="21"/>
      <c r="Q74" s="21"/>
      <c r="R74" s="21"/>
      <c r="S74" s="21"/>
      <c r="T74" s="21"/>
      <c r="U74" s="21"/>
      <c r="V74" s="21"/>
      <c r="W74" s="22"/>
    </row>
    <row r="75" spans="2:41" s="33" customFormat="1" ht="20.25" customHeight="1" x14ac:dyDescent="0.25">
      <c r="B75" s="13" t="s">
        <v>130</v>
      </c>
      <c r="C75" s="14" t="s">
        <v>131</v>
      </c>
      <c r="D75" s="37" t="s">
        <v>132</v>
      </c>
      <c r="E75" s="61">
        <v>25</v>
      </c>
      <c r="F75" s="62" t="s">
        <v>25</v>
      </c>
      <c r="G75" s="39">
        <f>'[1]Composições Próprias (2)'!I105</f>
        <v>28.018346000000001</v>
      </c>
      <c r="H75" s="39">
        <f>'[1]Composições Próprias (2)'!J105</f>
        <v>21.551670000000001</v>
      </c>
      <c r="I75" s="18">
        <f t="shared" si="40"/>
        <v>49.570016000000003</v>
      </c>
      <c r="J75" s="19">
        <f t="shared" si="41"/>
        <v>1239.25</v>
      </c>
      <c r="K75" s="20">
        <v>0.23380000000000001</v>
      </c>
      <c r="L75" s="19">
        <f t="shared" si="42"/>
        <v>864.23</v>
      </c>
      <c r="M75" s="19">
        <f t="shared" si="43"/>
        <v>664.76</v>
      </c>
      <c r="N75" s="19">
        <f t="shared" si="44"/>
        <v>1528.99</v>
      </c>
      <c r="O75" s="21"/>
      <c r="P75" s="21"/>
      <c r="Q75" s="21"/>
      <c r="R75" s="21"/>
      <c r="S75" s="21"/>
      <c r="T75" s="21"/>
      <c r="U75" s="21"/>
      <c r="V75" s="21"/>
      <c r="W75" s="22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</row>
    <row r="76" spans="2:41" s="33" customFormat="1" ht="20.25" customHeight="1" x14ac:dyDescent="0.25">
      <c r="B76" s="25" t="s">
        <v>133</v>
      </c>
      <c r="C76" s="25">
        <v>370</v>
      </c>
      <c r="D76" s="26" t="s">
        <v>134</v>
      </c>
      <c r="E76" s="58">
        <v>25</v>
      </c>
      <c r="F76" s="55" t="s">
        <v>39</v>
      </c>
      <c r="G76" s="29">
        <v>64</v>
      </c>
      <c r="H76" s="29">
        <v>0</v>
      </c>
      <c r="I76" s="30">
        <f t="shared" si="40"/>
        <v>64</v>
      </c>
      <c r="J76" s="31">
        <f t="shared" si="41"/>
        <v>1600</v>
      </c>
      <c r="K76" s="32">
        <v>0.23380000000000001</v>
      </c>
      <c r="L76" s="31">
        <f t="shared" si="42"/>
        <v>1974.08</v>
      </c>
      <c r="M76" s="31">
        <f t="shared" si="43"/>
        <v>0</v>
      </c>
      <c r="N76" s="31">
        <f t="shared" si="44"/>
        <v>1974.08</v>
      </c>
      <c r="O76" s="21"/>
      <c r="P76" s="21"/>
      <c r="Q76" s="21"/>
      <c r="R76" s="21"/>
      <c r="S76" s="21"/>
      <c r="T76" s="21"/>
      <c r="U76" s="21"/>
      <c r="V76" s="21"/>
      <c r="W76" s="22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</row>
    <row r="77" spans="2:41" s="33" customFormat="1" ht="20.25" customHeight="1" x14ac:dyDescent="0.25">
      <c r="B77" s="25" t="s">
        <v>135</v>
      </c>
      <c r="C77" s="25">
        <v>95875</v>
      </c>
      <c r="D77" s="26" t="s">
        <v>41</v>
      </c>
      <c r="E77" s="58">
        <v>25</v>
      </c>
      <c r="F77" s="55" t="s">
        <v>42</v>
      </c>
      <c r="G77" s="29">
        <v>1.56</v>
      </c>
      <c r="H77" s="29">
        <v>0.22</v>
      </c>
      <c r="I77" s="30">
        <f t="shared" si="40"/>
        <v>1.78</v>
      </c>
      <c r="J77" s="31">
        <f t="shared" si="41"/>
        <v>44.5</v>
      </c>
      <c r="K77" s="32">
        <v>0.23380000000000001</v>
      </c>
      <c r="L77" s="31">
        <f t="shared" si="42"/>
        <v>48.12</v>
      </c>
      <c r="M77" s="31">
        <f t="shared" si="43"/>
        <v>6.79</v>
      </c>
      <c r="N77" s="31">
        <f t="shared" si="44"/>
        <v>54.91</v>
      </c>
      <c r="O77" s="21"/>
      <c r="P77" s="21"/>
      <c r="Q77" s="21"/>
      <c r="R77" s="21"/>
      <c r="S77" s="21"/>
      <c r="T77" s="21"/>
      <c r="U77" s="21"/>
      <c r="V77" s="21"/>
      <c r="W77" s="22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</row>
    <row r="78" spans="2:41" ht="28.5" x14ac:dyDescent="0.25">
      <c r="B78" s="25" t="s">
        <v>136</v>
      </c>
      <c r="C78" s="25">
        <v>100990</v>
      </c>
      <c r="D78" s="26" t="s">
        <v>49</v>
      </c>
      <c r="E78" s="58">
        <v>25</v>
      </c>
      <c r="F78" s="55" t="s">
        <v>50</v>
      </c>
      <c r="G78" s="29">
        <v>3.65</v>
      </c>
      <c r="H78" s="29">
        <v>0.72</v>
      </c>
      <c r="I78" s="30">
        <f t="shared" si="40"/>
        <v>4.37</v>
      </c>
      <c r="J78" s="31">
        <f t="shared" si="41"/>
        <v>109.25</v>
      </c>
      <c r="K78" s="32">
        <v>0.23380000000000001</v>
      </c>
      <c r="L78" s="31">
        <f t="shared" si="42"/>
        <v>112.58</v>
      </c>
      <c r="M78" s="31">
        <f t="shared" si="43"/>
        <v>22.21</v>
      </c>
      <c r="N78" s="31">
        <f t="shared" si="44"/>
        <v>134.79</v>
      </c>
      <c r="O78" s="63">
        <f>N80</f>
        <v>32164.18</v>
      </c>
      <c r="P78" s="12"/>
      <c r="Q78" s="12"/>
      <c r="R78" s="12"/>
      <c r="S78" s="12"/>
      <c r="T78" s="12"/>
      <c r="U78" s="12"/>
      <c r="V78" s="12"/>
      <c r="W78" s="2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</row>
    <row r="79" spans="2:41" ht="20.25" customHeight="1" x14ac:dyDescent="0.25">
      <c r="B79" s="134" t="s">
        <v>137</v>
      </c>
      <c r="C79" s="134"/>
      <c r="D79" s="134"/>
      <c r="E79" s="134"/>
      <c r="F79" s="134"/>
      <c r="G79" s="134"/>
      <c r="H79" s="134"/>
      <c r="I79" s="134"/>
      <c r="J79" s="134"/>
      <c r="K79" s="134"/>
      <c r="L79" s="35">
        <f>SUM(L69:L78)</f>
        <v>12681.06</v>
      </c>
      <c r="M79" s="35">
        <f>SUM(M69:M78)</f>
        <v>3401.0299999999997</v>
      </c>
      <c r="N79" s="35">
        <f>SUM(N69:N78)</f>
        <v>16082.09</v>
      </c>
      <c r="O79" s="12"/>
      <c r="P79" s="12"/>
      <c r="Q79" s="12"/>
      <c r="R79" s="12"/>
      <c r="S79" s="12"/>
      <c r="T79" s="12"/>
      <c r="U79" s="12"/>
      <c r="V79" s="12"/>
      <c r="W79" s="2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</row>
    <row r="80" spans="2:41" ht="14.25" customHeight="1" x14ac:dyDescent="0.25">
      <c r="B80" s="64"/>
      <c r="C80" s="65"/>
      <c r="D80" s="65"/>
      <c r="E80" s="154" t="s">
        <v>138</v>
      </c>
      <c r="F80" s="154"/>
      <c r="G80" s="154"/>
      <c r="H80" s="154"/>
      <c r="I80" s="154"/>
      <c r="J80" s="154"/>
      <c r="K80" s="65">
        <v>2</v>
      </c>
      <c r="L80" s="67">
        <f>$K$80*L79</f>
        <v>25362.12</v>
      </c>
      <c r="M80" s="67">
        <f t="shared" ref="M80:N80" si="45">$K$80*M79</f>
        <v>6802.0599999999995</v>
      </c>
      <c r="N80" s="103">
        <f t="shared" si="45"/>
        <v>32164.18</v>
      </c>
      <c r="O80" s="12"/>
      <c r="P80" s="12"/>
      <c r="Q80" s="12"/>
      <c r="R80" s="12"/>
      <c r="S80" s="12"/>
      <c r="T80" s="12"/>
      <c r="U80" s="12"/>
      <c r="V80" s="12"/>
      <c r="W80" s="2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</row>
    <row r="81" spans="2:41" ht="20.25" customHeight="1" x14ac:dyDescent="0.25">
      <c r="B81" s="64" t="s">
        <v>229</v>
      </c>
      <c r="C81" s="133" t="s">
        <v>242</v>
      </c>
      <c r="D81" s="133"/>
      <c r="E81" s="66"/>
      <c r="F81" s="66"/>
      <c r="G81" s="66"/>
      <c r="H81" s="66"/>
      <c r="I81" s="66"/>
      <c r="J81" s="66"/>
      <c r="K81" s="66"/>
      <c r="L81" s="67"/>
      <c r="M81" s="67"/>
      <c r="N81" s="67"/>
      <c r="O81" s="12"/>
      <c r="P81" s="12"/>
      <c r="Q81" s="12"/>
      <c r="R81" s="12"/>
      <c r="S81" s="12"/>
      <c r="T81" s="12"/>
      <c r="U81" s="12"/>
      <c r="V81" s="12"/>
      <c r="W81" s="2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</row>
    <row r="82" spans="2:41" ht="15" x14ac:dyDescent="0.25">
      <c r="B82" s="8">
        <v>6</v>
      </c>
      <c r="C82" s="153" t="s">
        <v>139</v>
      </c>
      <c r="D82" s="153"/>
      <c r="E82" s="153"/>
      <c r="F82" s="9"/>
      <c r="G82" s="10"/>
      <c r="H82" s="10"/>
      <c r="I82" s="9"/>
      <c r="J82" s="9"/>
      <c r="K82" s="9"/>
      <c r="L82" s="9"/>
      <c r="M82" s="9"/>
      <c r="N82" s="11"/>
      <c r="O82" s="12"/>
      <c r="P82" s="12"/>
      <c r="Q82" s="12"/>
      <c r="R82" s="12"/>
      <c r="S82" s="12"/>
      <c r="T82" s="12"/>
      <c r="U82" s="12"/>
      <c r="V82" s="12"/>
      <c r="W82" s="2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</row>
    <row r="83" spans="2:41" s="1" customFormat="1" ht="27" customHeight="1" x14ac:dyDescent="0.25">
      <c r="B83" s="25" t="s">
        <v>140</v>
      </c>
      <c r="C83" s="25">
        <v>42440</v>
      </c>
      <c r="D83" s="49" t="s">
        <v>245</v>
      </c>
      <c r="E83" s="68">
        <v>3</v>
      </c>
      <c r="F83" s="55" t="s">
        <v>32</v>
      </c>
      <c r="G83" s="29">
        <v>946.93</v>
      </c>
      <c r="H83" s="29">
        <f>'[1]Composições Próprias (2)'!I108</f>
        <v>34.22</v>
      </c>
      <c r="I83" s="30">
        <f t="shared" ref="I83:I88" si="46">G83+H83</f>
        <v>981.15</v>
      </c>
      <c r="J83" s="31">
        <f t="shared" ref="J83:J88" si="47">ROUND(I83*E83,2)</f>
        <v>2943.45</v>
      </c>
      <c r="K83" s="32">
        <v>0.23380000000000001</v>
      </c>
      <c r="L83" s="31">
        <f t="shared" ref="L83:L88" si="48">ROUND((1+K83)*E83*G83,2)</f>
        <v>3504.97</v>
      </c>
      <c r="M83" s="31">
        <f t="shared" ref="M83:M88" si="49">ROUND((1+K83)*E83*H83,2)</f>
        <v>126.66</v>
      </c>
      <c r="N83" s="31">
        <f t="shared" ref="N83:N88" si="50">ROUND(L83+M83,2)</f>
        <v>3631.63</v>
      </c>
      <c r="O83" s="12"/>
      <c r="P83" s="12"/>
      <c r="Q83" s="12"/>
      <c r="R83" s="12"/>
      <c r="S83" s="12"/>
      <c r="T83" s="12"/>
      <c r="U83" s="12"/>
      <c r="V83" s="12"/>
      <c r="W83" s="2"/>
    </row>
    <row r="84" spans="2:41" s="1" customFormat="1" ht="28.5" customHeight="1" x14ac:dyDescent="0.25">
      <c r="B84" s="14" t="s">
        <v>141</v>
      </c>
      <c r="C84" s="14" t="s">
        <v>142</v>
      </c>
      <c r="D84" s="37" t="s">
        <v>246</v>
      </c>
      <c r="E84" s="61">
        <v>4</v>
      </c>
      <c r="F84" s="46" t="s">
        <v>32</v>
      </c>
      <c r="G84" s="39">
        <v>530.08000000000004</v>
      </c>
      <c r="H84" s="39">
        <f>'[1]Composições Próprias (2)'!I109</f>
        <v>34.22</v>
      </c>
      <c r="I84" s="18">
        <f t="shared" si="46"/>
        <v>564.30000000000007</v>
      </c>
      <c r="J84" s="19">
        <f t="shared" si="47"/>
        <v>2257.1999999999998</v>
      </c>
      <c r="K84" s="20">
        <v>0.23380000000000001</v>
      </c>
      <c r="L84" s="19">
        <f t="shared" si="48"/>
        <v>2616.0500000000002</v>
      </c>
      <c r="M84" s="19">
        <f t="shared" si="49"/>
        <v>168.88</v>
      </c>
      <c r="N84" s="19">
        <f t="shared" si="50"/>
        <v>2784.93</v>
      </c>
      <c r="O84" s="12"/>
      <c r="P84" s="12"/>
      <c r="Q84" s="12"/>
      <c r="R84" s="12"/>
      <c r="S84" s="12"/>
      <c r="T84" s="12"/>
      <c r="U84" s="12"/>
      <c r="V84" s="12"/>
      <c r="W84" s="2"/>
    </row>
    <row r="85" spans="2:41" s="1" customFormat="1" ht="28.5" x14ac:dyDescent="0.25">
      <c r="B85" s="14" t="s">
        <v>143</v>
      </c>
      <c r="C85" s="14" t="s">
        <v>144</v>
      </c>
      <c r="D85" s="37" t="s">
        <v>247</v>
      </c>
      <c r="E85" s="61">
        <v>6</v>
      </c>
      <c r="F85" s="46" t="s">
        <v>32</v>
      </c>
      <c r="G85" s="39">
        <v>660.56</v>
      </c>
      <c r="H85" s="39">
        <f>'[1]Composições Próprias (2)'!I110</f>
        <v>34.22</v>
      </c>
      <c r="I85" s="18">
        <f t="shared" si="46"/>
        <v>694.78</v>
      </c>
      <c r="J85" s="19">
        <f t="shared" si="47"/>
        <v>4168.68</v>
      </c>
      <c r="K85" s="20">
        <v>0.23380000000000001</v>
      </c>
      <c r="L85" s="19">
        <f t="shared" si="48"/>
        <v>4889.99</v>
      </c>
      <c r="M85" s="19">
        <f t="shared" si="49"/>
        <v>253.32</v>
      </c>
      <c r="N85" s="19">
        <f t="shared" si="50"/>
        <v>5143.3100000000004</v>
      </c>
      <c r="O85" s="12"/>
      <c r="P85" s="12"/>
      <c r="Q85" s="12"/>
      <c r="R85" s="12"/>
      <c r="S85" s="12"/>
      <c r="T85" s="12"/>
      <c r="U85" s="12"/>
      <c r="V85" s="12"/>
      <c r="W85" s="2"/>
    </row>
    <row r="86" spans="2:41" s="1" customFormat="1" ht="28.5" x14ac:dyDescent="0.25">
      <c r="B86" s="14" t="s">
        <v>145</v>
      </c>
      <c r="C86" s="14" t="s">
        <v>146</v>
      </c>
      <c r="D86" s="37" t="s">
        <v>248</v>
      </c>
      <c r="E86" s="61">
        <v>10</v>
      </c>
      <c r="F86" s="46" t="s">
        <v>32</v>
      </c>
      <c r="G86" s="39">
        <v>700.81</v>
      </c>
      <c r="H86" s="39">
        <f>'[1]Composições Próprias (2)'!I110</f>
        <v>34.22</v>
      </c>
      <c r="I86" s="18">
        <f t="shared" si="46"/>
        <v>735.03</v>
      </c>
      <c r="J86" s="19">
        <f t="shared" si="47"/>
        <v>7350.3</v>
      </c>
      <c r="K86" s="20">
        <v>0.23380000000000001</v>
      </c>
      <c r="L86" s="19">
        <f t="shared" si="48"/>
        <v>8646.59</v>
      </c>
      <c r="M86" s="19">
        <f t="shared" si="49"/>
        <v>422.21</v>
      </c>
      <c r="N86" s="19">
        <f t="shared" si="50"/>
        <v>9068.7999999999993</v>
      </c>
      <c r="O86" s="12"/>
      <c r="P86" s="12"/>
      <c r="Q86" s="12"/>
      <c r="R86" s="12"/>
      <c r="S86" s="12"/>
      <c r="T86" s="12"/>
      <c r="U86" s="12"/>
      <c r="V86" s="12"/>
      <c r="W86" s="2"/>
    </row>
    <row r="87" spans="2:41" s="1" customFormat="1" ht="30" customHeight="1" x14ac:dyDescent="0.25">
      <c r="B87" s="14" t="s">
        <v>147</v>
      </c>
      <c r="C87" s="14" t="s">
        <v>148</v>
      </c>
      <c r="D87" s="37" t="s">
        <v>249</v>
      </c>
      <c r="E87" s="61">
        <v>1</v>
      </c>
      <c r="F87" s="46" t="s">
        <v>32</v>
      </c>
      <c r="G87" s="39">
        <v>940</v>
      </c>
      <c r="H87" s="39">
        <f>'[1]Composições Próprias (2)'!I112</f>
        <v>51.33</v>
      </c>
      <c r="I87" s="18">
        <f t="shared" si="46"/>
        <v>991.33</v>
      </c>
      <c r="J87" s="19">
        <f t="shared" si="47"/>
        <v>991.33</v>
      </c>
      <c r="K87" s="20">
        <v>0.23380000000000001</v>
      </c>
      <c r="L87" s="19">
        <f t="shared" si="48"/>
        <v>1159.77</v>
      </c>
      <c r="M87" s="19">
        <f t="shared" si="49"/>
        <v>63.33</v>
      </c>
      <c r="N87" s="19">
        <f t="shared" si="50"/>
        <v>1223.0999999999999</v>
      </c>
      <c r="O87" s="47">
        <f>SUM(N83:N88)</f>
        <v>22264.329999999998</v>
      </c>
      <c r="P87" s="12"/>
      <c r="Q87" s="12"/>
      <c r="R87" s="12"/>
      <c r="S87" s="12"/>
      <c r="T87" s="12"/>
      <c r="U87" s="12"/>
      <c r="V87" s="12"/>
      <c r="W87" s="2"/>
    </row>
    <row r="88" spans="2:41" s="1" customFormat="1" ht="28.5" x14ac:dyDescent="0.25">
      <c r="B88" s="14" t="s">
        <v>149</v>
      </c>
      <c r="C88" s="14" t="s">
        <v>150</v>
      </c>
      <c r="D88" s="37" t="s">
        <v>250</v>
      </c>
      <c r="E88" s="61">
        <v>3</v>
      </c>
      <c r="F88" s="46" t="s">
        <v>32</v>
      </c>
      <c r="G88" s="39">
        <v>77.239999999999995</v>
      </c>
      <c r="H88" s="39">
        <f>'[1]Composições Próprias (2)'!I113</f>
        <v>34.22</v>
      </c>
      <c r="I88" s="18">
        <f t="shared" si="46"/>
        <v>111.46</v>
      </c>
      <c r="J88" s="19">
        <f t="shared" si="47"/>
        <v>334.38</v>
      </c>
      <c r="K88" s="20">
        <v>0.23380000000000001</v>
      </c>
      <c r="L88" s="19">
        <f t="shared" si="48"/>
        <v>285.89999999999998</v>
      </c>
      <c r="M88" s="19">
        <f t="shared" si="49"/>
        <v>126.66</v>
      </c>
      <c r="N88" s="19">
        <f t="shared" si="50"/>
        <v>412.56</v>
      </c>
      <c r="O88" s="12"/>
      <c r="P88" s="12"/>
      <c r="Q88" s="12"/>
      <c r="R88" s="12"/>
      <c r="S88" s="12"/>
      <c r="T88" s="12"/>
      <c r="U88" s="12"/>
      <c r="V88" s="12"/>
      <c r="W88" s="2"/>
    </row>
    <row r="89" spans="2:41" s="1" customFormat="1" ht="16.5" customHeight="1" x14ac:dyDescent="0.25">
      <c r="B89" s="155" t="s">
        <v>151</v>
      </c>
      <c r="C89" s="155"/>
      <c r="D89" s="155"/>
      <c r="E89" s="155"/>
      <c r="F89" s="155"/>
      <c r="G89" s="155"/>
      <c r="H89" s="155"/>
      <c r="I89" s="155"/>
      <c r="J89" s="155"/>
      <c r="K89" s="155"/>
      <c r="L89" s="69">
        <f>SUM(L83:L88)</f>
        <v>21103.27</v>
      </c>
      <c r="M89" s="69">
        <f>SUM(M83:M88)</f>
        <v>1161.06</v>
      </c>
      <c r="N89" s="69">
        <f>SUM(N83:N88)</f>
        <v>22264.329999999998</v>
      </c>
      <c r="O89" s="12"/>
      <c r="P89" s="12"/>
      <c r="Q89" s="12"/>
      <c r="R89" s="12"/>
      <c r="S89" s="12"/>
      <c r="T89" s="12"/>
      <c r="U89" s="12"/>
      <c r="V89" s="12"/>
      <c r="W89" s="2"/>
    </row>
    <row r="90" spans="2:41" ht="20.25" customHeight="1" x14ac:dyDescent="0.25">
      <c r="B90" s="64" t="s">
        <v>229</v>
      </c>
      <c r="C90" s="133" t="s">
        <v>242</v>
      </c>
      <c r="D90" s="133"/>
      <c r="E90" s="105"/>
      <c r="F90" s="105"/>
      <c r="G90" s="105"/>
      <c r="H90" s="105"/>
      <c r="I90" s="105"/>
      <c r="J90" s="105"/>
      <c r="K90" s="105"/>
      <c r="L90" s="106"/>
      <c r="M90" s="106"/>
      <c r="N90" s="107"/>
      <c r="O90" s="12"/>
      <c r="P90" s="12"/>
      <c r="Q90" s="12"/>
      <c r="R90" s="12"/>
      <c r="S90" s="12"/>
      <c r="T90" s="12"/>
      <c r="U90" s="12"/>
      <c r="V90" s="12"/>
      <c r="W90" s="2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</row>
    <row r="91" spans="2:41" ht="21" customHeight="1" x14ac:dyDescent="0.25">
      <c r="B91" s="8">
        <v>7</v>
      </c>
      <c r="C91" s="153" t="s">
        <v>152</v>
      </c>
      <c r="D91" s="153"/>
      <c r="E91" s="153"/>
      <c r="F91" s="9"/>
      <c r="G91" s="10"/>
      <c r="H91" s="10"/>
      <c r="I91" s="9"/>
      <c r="J91" s="9"/>
      <c r="K91" s="9"/>
      <c r="L91" s="9"/>
      <c r="M91" s="9"/>
      <c r="N91" s="11"/>
      <c r="O91" s="12"/>
      <c r="P91" s="12"/>
      <c r="Q91" s="12"/>
      <c r="R91" s="12"/>
      <c r="S91" s="12"/>
      <c r="T91" s="12"/>
      <c r="U91" s="12"/>
      <c r="V91" s="12"/>
      <c r="W91" s="2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</row>
    <row r="92" spans="2:41" ht="20.25" customHeight="1" x14ac:dyDescent="0.25">
      <c r="B92" s="25" t="s">
        <v>153</v>
      </c>
      <c r="C92" s="25">
        <v>93358</v>
      </c>
      <c r="D92" s="26" t="s">
        <v>154</v>
      </c>
      <c r="E92" s="68">
        <v>9</v>
      </c>
      <c r="F92" s="55" t="s">
        <v>39</v>
      </c>
      <c r="G92" s="29">
        <v>16.66</v>
      </c>
      <c r="H92" s="29">
        <v>55.49</v>
      </c>
      <c r="I92" s="30">
        <f t="shared" ref="I92:I105" si="51">G92+H92</f>
        <v>72.150000000000006</v>
      </c>
      <c r="J92" s="31">
        <f t="shared" ref="J92:J105" si="52">ROUND(I92*E92,2)</f>
        <v>649.35</v>
      </c>
      <c r="K92" s="32">
        <v>0.23380000000000001</v>
      </c>
      <c r="L92" s="31">
        <f t="shared" ref="L92:L105" si="53">ROUND((1+K92)*E92*G92,2)</f>
        <v>185</v>
      </c>
      <c r="M92" s="31">
        <f t="shared" ref="M92:M105" si="54">ROUND((1+K92)*E92*H92,2)</f>
        <v>616.16999999999996</v>
      </c>
      <c r="N92" s="31">
        <f t="shared" ref="N92:N105" si="55">ROUND(L92+M92,2)</f>
        <v>801.17</v>
      </c>
      <c r="O92" s="12"/>
      <c r="P92" s="12"/>
      <c r="Q92" s="12"/>
      <c r="R92" s="12"/>
      <c r="S92" s="12"/>
      <c r="T92" s="12"/>
      <c r="U92" s="12"/>
      <c r="V92" s="12"/>
      <c r="W92" s="2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</row>
    <row r="93" spans="2:41" s="33" customFormat="1" ht="33.75" customHeight="1" x14ac:dyDescent="0.25">
      <c r="B93" s="25" t="s">
        <v>155</v>
      </c>
      <c r="C93" s="25">
        <v>91850</v>
      </c>
      <c r="D93" s="26" t="s">
        <v>156</v>
      </c>
      <c r="E93" s="68">
        <f>'[1]Memorial (2)'!E83</f>
        <v>300</v>
      </c>
      <c r="F93" s="55" t="s">
        <v>21</v>
      </c>
      <c r="G93" s="29">
        <v>8.94</v>
      </c>
      <c r="H93" s="29">
        <v>4.13</v>
      </c>
      <c r="I93" s="30">
        <f t="shared" si="51"/>
        <v>13.07</v>
      </c>
      <c r="J93" s="31">
        <f t="shared" si="52"/>
        <v>3921</v>
      </c>
      <c r="K93" s="32">
        <v>0.23380000000000001</v>
      </c>
      <c r="L93" s="31">
        <f t="shared" si="53"/>
        <v>3309.05</v>
      </c>
      <c r="M93" s="31">
        <f t="shared" si="54"/>
        <v>1528.68</v>
      </c>
      <c r="N93" s="31">
        <f t="shared" si="55"/>
        <v>4837.7299999999996</v>
      </c>
      <c r="O93" s="21"/>
      <c r="P93" s="21"/>
      <c r="Q93" s="21"/>
      <c r="R93" s="21"/>
      <c r="S93" s="21"/>
      <c r="T93" s="21"/>
      <c r="U93" s="21"/>
      <c r="V93" s="21"/>
      <c r="W93" s="22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</row>
    <row r="94" spans="2:41" s="33" customFormat="1" ht="35.25" customHeight="1" x14ac:dyDescent="0.25">
      <c r="B94" s="25" t="s">
        <v>157</v>
      </c>
      <c r="C94" s="25">
        <v>91925</v>
      </c>
      <c r="D94" s="26" t="s">
        <v>158</v>
      </c>
      <c r="E94" s="70">
        <f>'[1]Memorial (2)'!E84</f>
        <v>100</v>
      </c>
      <c r="F94" s="71" t="s">
        <v>21</v>
      </c>
      <c r="G94" s="29">
        <v>3.13</v>
      </c>
      <c r="H94" s="29">
        <v>0.74</v>
      </c>
      <c r="I94" s="30">
        <f t="shared" si="51"/>
        <v>3.87</v>
      </c>
      <c r="J94" s="31">
        <f t="shared" si="52"/>
        <v>387</v>
      </c>
      <c r="K94" s="32">
        <v>0.23380000000000001</v>
      </c>
      <c r="L94" s="31">
        <f t="shared" si="53"/>
        <v>386.18</v>
      </c>
      <c r="M94" s="31">
        <f t="shared" si="54"/>
        <v>91.3</v>
      </c>
      <c r="N94" s="31">
        <f t="shared" si="55"/>
        <v>477.48</v>
      </c>
      <c r="O94" s="21"/>
      <c r="P94" s="21"/>
      <c r="Q94" s="21"/>
      <c r="R94" s="21"/>
      <c r="S94" s="21"/>
      <c r="T94" s="21"/>
      <c r="U94" s="21"/>
      <c r="V94" s="21"/>
      <c r="W94" s="22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</row>
    <row r="95" spans="2:41" s="23" customFormat="1" ht="28.5" x14ac:dyDescent="0.25">
      <c r="B95" s="25" t="s">
        <v>159</v>
      </c>
      <c r="C95" s="25">
        <v>91929</v>
      </c>
      <c r="D95" s="26" t="s">
        <v>160</v>
      </c>
      <c r="E95" s="70">
        <f>'[1]Memorial (2)'!E85</f>
        <v>600</v>
      </c>
      <c r="F95" s="71" t="s">
        <v>21</v>
      </c>
      <c r="G95" s="29">
        <v>6.15</v>
      </c>
      <c r="H95" s="29">
        <v>1.25</v>
      </c>
      <c r="I95" s="30">
        <f t="shared" si="51"/>
        <v>7.4</v>
      </c>
      <c r="J95" s="31">
        <f t="shared" si="52"/>
        <v>4440</v>
      </c>
      <c r="K95" s="32">
        <v>0.23380000000000001</v>
      </c>
      <c r="L95" s="31">
        <f t="shared" si="53"/>
        <v>4552.72</v>
      </c>
      <c r="M95" s="31">
        <f t="shared" si="54"/>
        <v>925.35</v>
      </c>
      <c r="N95" s="31">
        <f t="shared" si="55"/>
        <v>5478.07</v>
      </c>
      <c r="O95" s="21"/>
      <c r="P95" s="21"/>
      <c r="Q95" s="21"/>
      <c r="R95" s="21"/>
      <c r="S95" s="21"/>
      <c r="T95" s="21"/>
      <c r="U95" s="21"/>
      <c r="V95" s="21"/>
      <c r="W95" s="22"/>
    </row>
    <row r="96" spans="2:41" ht="28.5" x14ac:dyDescent="0.25">
      <c r="B96" s="14" t="s">
        <v>161</v>
      </c>
      <c r="C96" s="14" t="s">
        <v>162</v>
      </c>
      <c r="D96" s="72" t="s">
        <v>163</v>
      </c>
      <c r="E96" s="73">
        <f>'[1]Memorial (2)'!E86</f>
        <v>1</v>
      </c>
      <c r="F96" s="46" t="s">
        <v>32</v>
      </c>
      <c r="G96" s="39">
        <v>570.65</v>
      </c>
      <c r="H96" s="39">
        <v>450</v>
      </c>
      <c r="I96" s="18">
        <f t="shared" si="51"/>
        <v>1020.65</v>
      </c>
      <c r="J96" s="19">
        <f t="shared" si="52"/>
        <v>1020.65</v>
      </c>
      <c r="K96" s="20">
        <v>0.23380000000000001</v>
      </c>
      <c r="L96" s="19">
        <f t="shared" si="53"/>
        <v>704.07</v>
      </c>
      <c r="M96" s="19">
        <f t="shared" si="54"/>
        <v>555.21</v>
      </c>
      <c r="N96" s="19">
        <f t="shared" si="55"/>
        <v>1259.28</v>
      </c>
      <c r="O96" s="12"/>
      <c r="P96" s="12"/>
      <c r="Q96" s="12"/>
      <c r="R96" s="12"/>
      <c r="S96" s="12"/>
      <c r="T96" s="12"/>
      <c r="U96" s="12"/>
      <c r="V96" s="12"/>
      <c r="W96" s="2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</row>
    <row r="97" spans="2:41" s="33" customFormat="1" ht="14.25" x14ac:dyDescent="0.25">
      <c r="B97" s="25" t="s">
        <v>164</v>
      </c>
      <c r="C97" s="25">
        <v>93358</v>
      </c>
      <c r="D97" s="26" t="s">
        <v>165</v>
      </c>
      <c r="E97" s="70">
        <v>0.4</v>
      </c>
      <c r="F97" s="55" t="s">
        <v>39</v>
      </c>
      <c r="G97" s="29">
        <v>16.66</v>
      </c>
      <c r="H97" s="29">
        <v>55.49</v>
      </c>
      <c r="I97" s="30">
        <f t="shared" si="51"/>
        <v>72.150000000000006</v>
      </c>
      <c r="J97" s="31">
        <f t="shared" si="52"/>
        <v>28.86</v>
      </c>
      <c r="K97" s="32">
        <v>0.23380000000000001</v>
      </c>
      <c r="L97" s="31">
        <f t="shared" si="53"/>
        <v>8.2200000000000006</v>
      </c>
      <c r="M97" s="31">
        <f t="shared" si="54"/>
        <v>27.39</v>
      </c>
      <c r="N97" s="31">
        <f t="shared" si="55"/>
        <v>35.61</v>
      </c>
      <c r="O97" s="21"/>
      <c r="P97" s="21"/>
      <c r="Q97" s="21"/>
      <c r="R97" s="21"/>
      <c r="S97" s="21"/>
      <c r="T97" s="21"/>
      <c r="U97" s="21"/>
      <c r="V97" s="21"/>
      <c r="W97" s="22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</row>
    <row r="98" spans="2:41" ht="42.75" x14ac:dyDescent="0.25">
      <c r="B98" s="25" t="s">
        <v>166</v>
      </c>
      <c r="C98" s="54">
        <v>96536</v>
      </c>
      <c r="D98" s="45" t="s">
        <v>167</v>
      </c>
      <c r="E98" s="70">
        <f>'[1]Memorial (2)'!E88</f>
        <v>3.6</v>
      </c>
      <c r="F98" s="71" t="s">
        <v>25</v>
      </c>
      <c r="G98" s="59">
        <v>29.15</v>
      </c>
      <c r="H98" s="29">
        <v>27.56</v>
      </c>
      <c r="I98" s="30">
        <f t="shared" si="51"/>
        <v>56.709999999999994</v>
      </c>
      <c r="J98" s="31">
        <f t="shared" si="52"/>
        <v>204.16</v>
      </c>
      <c r="K98" s="32">
        <v>0.23380000000000001</v>
      </c>
      <c r="L98" s="31">
        <f t="shared" si="53"/>
        <v>129.47</v>
      </c>
      <c r="M98" s="31">
        <f t="shared" si="54"/>
        <v>122.41</v>
      </c>
      <c r="N98" s="31">
        <f t="shared" si="55"/>
        <v>251.88</v>
      </c>
      <c r="O98" s="12"/>
      <c r="P98" s="12"/>
      <c r="Q98" s="12"/>
      <c r="R98" s="12"/>
      <c r="S98" s="12"/>
      <c r="T98" s="12"/>
      <c r="U98" s="12"/>
      <c r="V98" s="12"/>
      <c r="W98" s="2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</row>
    <row r="99" spans="2:41" s="33" customFormat="1" ht="14.25" x14ac:dyDescent="0.25">
      <c r="B99" s="25" t="s">
        <v>168</v>
      </c>
      <c r="C99" s="25">
        <v>96545</v>
      </c>
      <c r="D99" s="26" t="s">
        <v>68</v>
      </c>
      <c r="E99" s="68">
        <f>'[1]Memorial (2)'!E89</f>
        <v>15</v>
      </c>
      <c r="F99" s="55" t="s">
        <v>69</v>
      </c>
      <c r="G99" s="29">
        <v>14.13</v>
      </c>
      <c r="H99" s="29">
        <v>2.92</v>
      </c>
      <c r="I99" s="30">
        <f t="shared" si="51"/>
        <v>17.05</v>
      </c>
      <c r="J99" s="31">
        <f t="shared" si="52"/>
        <v>255.75</v>
      </c>
      <c r="K99" s="32">
        <v>0.23380000000000001</v>
      </c>
      <c r="L99" s="31">
        <f t="shared" si="53"/>
        <v>261.5</v>
      </c>
      <c r="M99" s="31">
        <f t="shared" si="54"/>
        <v>54.04</v>
      </c>
      <c r="N99" s="31">
        <f t="shared" si="55"/>
        <v>315.54000000000002</v>
      </c>
      <c r="O99" s="21"/>
      <c r="P99" s="21"/>
      <c r="Q99" s="21"/>
      <c r="R99" s="21"/>
      <c r="S99" s="21"/>
      <c r="T99" s="21"/>
      <c r="U99" s="21"/>
      <c r="V99" s="21"/>
      <c r="W99" s="22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</row>
    <row r="100" spans="2:41" ht="28.5" x14ac:dyDescent="0.25">
      <c r="B100" s="25" t="s">
        <v>169</v>
      </c>
      <c r="C100" s="60">
        <v>94965</v>
      </c>
      <c r="D100" s="45" t="s">
        <v>71</v>
      </c>
      <c r="E100" s="70">
        <v>0.4</v>
      </c>
      <c r="F100" s="71" t="s">
        <v>39</v>
      </c>
      <c r="G100" s="29">
        <v>344.14</v>
      </c>
      <c r="H100" s="29">
        <v>58.55</v>
      </c>
      <c r="I100" s="30">
        <f t="shared" si="51"/>
        <v>402.69</v>
      </c>
      <c r="J100" s="31">
        <f t="shared" si="52"/>
        <v>161.08000000000001</v>
      </c>
      <c r="K100" s="32">
        <v>0.23380000000000001</v>
      </c>
      <c r="L100" s="31">
        <f t="shared" si="53"/>
        <v>169.84</v>
      </c>
      <c r="M100" s="31">
        <f t="shared" si="54"/>
        <v>28.9</v>
      </c>
      <c r="N100" s="31">
        <f t="shared" si="55"/>
        <v>198.74</v>
      </c>
      <c r="O100" s="12"/>
      <c r="P100" s="12"/>
      <c r="Q100" s="12"/>
      <c r="R100" s="12"/>
      <c r="S100" s="12"/>
      <c r="T100" s="12"/>
      <c r="U100" s="12"/>
      <c r="V100" s="12"/>
      <c r="W100" s="2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</row>
    <row r="101" spans="2:41" s="1" customFormat="1" ht="14.25" x14ac:dyDescent="0.25">
      <c r="B101" s="25" t="s">
        <v>170</v>
      </c>
      <c r="C101" s="25">
        <v>96985</v>
      </c>
      <c r="D101" s="26" t="s">
        <v>171</v>
      </c>
      <c r="E101" s="68">
        <f>E102</f>
        <v>9</v>
      </c>
      <c r="F101" s="55" t="s">
        <v>32</v>
      </c>
      <c r="G101" s="29">
        <v>78.47</v>
      </c>
      <c r="H101" s="29">
        <v>7.98</v>
      </c>
      <c r="I101" s="30">
        <f t="shared" si="51"/>
        <v>86.45</v>
      </c>
      <c r="J101" s="31">
        <f t="shared" si="52"/>
        <v>778.05</v>
      </c>
      <c r="K101" s="32">
        <v>0.23380000000000001</v>
      </c>
      <c r="L101" s="31">
        <f t="shared" si="53"/>
        <v>871.35</v>
      </c>
      <c r="M101" s="31">
        <f t="shared" si="54"/>
        <v>88.61</v>
      </c>
      <c r="N101" s="31">
        <f t="shared" si="55"/>
        <v>959.96</v>
      </c>
      <c r="O101" s="12"/>
      <c r="P101" s="12"/>
      <c r="Q101" s="12"/>
      <c r="R101" s="12"/>
      <c r="S101" s="12"/>
      <c r="T101" s="12"/>
      <c r="U101" s="12"/>
      <c r="V101" s="12"/>
      <c r="W101" s="2"/>
    </row>
    <row r="102" spans="2:41" s="1" customFormat="1" ht="42.75" x14ac:dyDescent="0.25">
      <c r="B102" s="14" t="s">
        <v>172</v>
      </c>
      <c r="C102" s="14" t="s">
        <v>173</v>
      </c>
      <c r="D102" s="37" t="s">
        <v>174</v>
      </c>
      <c r="E102" s="73">
        <v>9</v>
      </c>
      <c r="F102" s="46" t="s">
        <v>32</v>
      </c>
      <c r="G102" s="39">
        <f>'[1]Composições Próprias (2)'!K128</f>
        <v>1394.6666666666667</v>
      </c>
      <c r="H102" s="39">
        <f>'[1]Composições Próprias (2)'!K129</f>
        <v>276</v>
      </c>
      <c r="I102" s="18">
        <f t="shared" si="51"/>
        <v>1670.6666666666667</v>
      </c>
      <c r="J102" s="19">
        <f t="shared" si="52"/>
        <v>15036</v>
      </c>
      <c r="K102" s="20">
        <v>0.23380000000000001</v>
      </c>
      <c r="L102" s="19">
        <f t="shared" si="53"/>
        <v>15486.66</v>
      </c>
      <c r="M102" s="19">
        <f t="shared" si="54"/>
        <v>3064.76</v>
      </c>
      <c r="N102" s="19">
        <f t="shared" si="55"/>
        <v>18551.419999999998</v>
      </c>
      <c r="O102" s="12"/>
      <c r="P102" s="12"/>
      <c r="Q102" s="12"/>
      <c r="R102" s="12"/>
      <c r="S102" s="12"/>
      <c r="T102" s="12"/>
      <c r="U102" s="12"/>
      <c r="V102" s="12"/>
      <c r="W102" s="2"/>
    </row>
    <row r="103" spans="2:41" ht="20.25" customHeight="1" x14ac:dyDescent="0.25">
      <c r="B103" s="14" t="s">
        <v>175</v>
      </c>
      <c r="C103" s="14" t="s">
        <v>176</v>
      </c>
      <c r="D103" s="37" t="s">
        <v>177</v>
      </c>
      <c r="E103" s="73">
        <v>12</v>
      </c>
      <c r="F103" s="46" t="s">
        <v>32</v>
      </c>
      <c r="G103" s="39">
        <f>'[1]Composições Próprias (2)'!J136</f>
        <v>268.625</v>
      </c>
      <c r="H103" s="39">
        <f>'[1]Composições Próprias (2)'!J137</f>
        <v>190</v>
      </c>
      <c r="I103" s="18">
        <f t="shared" si="51"/>
        <v>458.625</v>
      </c>
      <c r="J103" s="19">
        <f t="shared" si="52"/>
        <v>5503.5</v>
      </c>
      <c r="K103" s="20">
        <v>0.23380000000000001</v>
      </c>
      <c r="L103" s="19">
        <f t="shared" si="53"/>
        <v>3977.15</v>
      </c>
      <c r="M103" s="19">
        <f t="shared" si="54"/>
        <v>2813.06</v>
      </c>
      <c r="N103" s="19">
        <f t="shared" si="55"/>
        <v>6790.21</v>
      </c>
      <c r="O103" s="12"/>
      <c r="P103" s="12"/>
      <c r="Q103" s="12"/>
      <c r="R103" s="12"/>
      <c r="S103" s="12"/>
      <c r="T103" s="12"/>
      <c r="U103" s="12"/>
      <c r="V103" s="12"/>
      <c r="W103" s="2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</row>
    <row r="104" spans="2:41" ht="28.5" customHeight="1" x14ac:dyDescent="0.25">
      <c r="B104" s="25" t="s">
        <v>178</v>
      </c>
      <c r="C104" s="25">
        <v>98307</v>
      </c>
      <c r="D104" s="26" t="s">
        <v>179</v>
      </c>
      <c r="E104" s="68">
        <v>2</v>
      </c>
      <c r="F104" s="55" t="s">
        <v>32</v>
      </c>
      <c r="G104" s="29">
        <v>40.1</v>
      </c>
      <c r="H104" s="29">
        <v>6.5</v>
      </c>
      <c r="I104" s="30">
        <f t="shared" si="51"/>
        <v>46.6</v>
      </c>
      <c r="J104" s="31">
        <f t="shared" si="52"/>
        <v>93.2</v>
      </c>
      <c r="K104" s="32">
        <v>0.23380000000000001</v>
      </c>
      <c r="L104" s="31">
        <f t="shared" si="53"/>
        <v>98.95</v>
      </c>
      <c r="M104" s="31">
        <f t="shared" si="54"/>
        <v>16.04</v>
      </c>
      <c r="N104" s="31">
        <f t="shared" si="55"/>
        <v>114.99</v>
      </c>
      <c r="O104" s="47">
        <f>SUM(N92:N105)</f>
        <v>41077.089999999997</v>
      </c>
      <c r="P104" s="12"/>
      <c r="Q104" s="12"/>
      <c r="R104" s="12"/>
      <c r="S104" s="12"/>
      <c r="T104" s="12"/>
      <c r="U104" s="12"/>
      <c r="V104" s="12"/>
      <c r="W104" s="2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</row>
    <row r="105" spans="2:41" ht="20.25" customHeight="1" x14ac:dyDescent="0.25">
      <c r="B105" s="25" t="s">
        <v>180</v>
      </c>
      <c r="C105" s="25">
        <v>97607</v>
      </c>
      <c r="D105" s="26" t="s">
        <v>181</v>
      </c>
      <c r="E105" s="68">
        <v>8</v>
      </c>
      <c r="F105" s="55" t="s">
        <v>32</v>
      </c>
      <c r="G105" s="29">
        <v>88.6</v>
      </c>
      <c r="H105" s="29">
        <v>13.22</v>
      </c>
      <c r="I105" s="30">
        <f t="shared" si="51"/>
        <v>101.82</v>
      </c>
      <c r="J105" s="31">
        <f t="shared" si="52"/>
        <v>814.56</v>
      </c>
      <c r="K105" s="32">
        <v>0.23380000000000001</v>
      </c>
      <c r="L105" s="31">
        <f t="shared" si="53"/>
        <v>874.52</v>
      </c>
      <c r="M105" s="31">
        <f t="shared" si="54"/>
        <v>130.49</v>
      </c>
      <c r="N105" s="31">
        <f t="shared" si="55"/>
        <v>1005.01</v>
      </c>
      <c r="O105" s="12"/>
      <c r="P105" s="12"/>
      <c r="Q105" s="12"/>
      <c r="R105" s="12"/>
      <c r="S105" s="12"/>
      <c r="T105" s="12"/>
      <c r="U105" s="12"/>
      <c r="V105" s="12"/>
      <c r="W105" s="2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</row>
    <row r="106" spans="2:41" ht="20.25" customHeight="1" x14ac:dyDescent="0.25">
      <c r="B106" s="134" t="s">
        <v>182</v>
      </c>
      <c r="C106" s="134"/>
      <c r="D106" s="134"/>
      <c r="E106" s="134"/>
      <c r="F106" s="134"/>
      <c r="G106" s="134"/>
      <c r="H106" s="134"/>
      <c r="I106" s="134"/>
      <c r="J106" s="134"/>
      <c r="K106" s="134"/>
      <c r="L106" s="35">
        <f>SUM(L92:L105)</f>
        <v>31014.68</v>
      </c>
      <c r="M106" s="35">
        <f>SUM(M92:M105)</f>
        <v>10062.41</v>
      </c>
      <c r="N106" s="35">
        <f>SUM(N92:N105)</f>
        <v>41077.089999999997</v>
      </c>
      <c r="O106" s="12"/>
      <c r="P106" s="12"/>
      <c r="Q106" s="12"/>
      <c r="R106" s="12"/>
      <c r="S106" s="12"/>
      <c r="T106" s="12"/>
      <c r="U106" s="12"/>
      <c r="V106" s="12"/>
      <c r="W106" s="2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</row>
    <row r="107" spans="2:41" ht="32.25" customHeight="1" x14ac:dyDescent="0.25">
      <c r="B107" s="8">
        <v>8</v>
      </c>
      <c r="C107" s="153" t="s">
        <v>183</v>
      </c>
      <c r="D107" s="153"/>
      <c r="E107" s="153"/>
      <c r="F107" s="9"/>
      <c r="G107" s="10"/>
      <c r="H107" s="10"/>
      <c r="I107" s="9"/>
      <c r="J107" s="9"/>
      <c r="K107" s="9"/>
      <c r="L107" s="9"/>
      <c r="M107" s="9"/>
      <c r="N107" s="11"/>
      <c r="O107" s="12"/>
      <c r="P107" s="12"/>
      <c r="Q107" s="12"/>
      <c r="R107" s="12"/>
      <c r="S107" s="12"/>
      <c r="T107" s="12"/>
      <c r="U107" s="12"/>
      <c r="V107" s="12"/>
      <c r="W107" s="2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</row>
    <row r="108" spans="2:41" s="1" customFormat="1" ht="27" customHeight="1" x14ac:dyDescent="0.25">
      <c r="B108" s="25" t="s">
        <v>184</v>
      </c>
      <c r="C108" s="25">
        <v>102666</v>
      </c>
      <c r="D108" s="26" t="s">
        <v>185</v>
      </c>
      <c r="E108" s="70">
        <v>150</v>
      </c>
      <c r="F108" s="55" t="s">
        <v>21</v>
      </c>
      <c r="G108" s="29">
        <v>40.840000000000003</v>
      </c>
      <c r="H108" s="29">
        <v>4.55</v>
      </c>
      <c r="I108" s="30">
        <f t="shared" ref="I108:I113" si="56">G108+H108</f>
        <v>45.39</v>
      </c>
      <c r="J108" s="31">
        <f t="shared" ref="J108:J113" si="57">ROUND(I108*E108,2)</f>
        <v>6808.5</v>
      </c>
      <c r="K108" s="32">
        <v>0.23380000000000001</v>
      </c>
      <c r="L108" s="31">
        <f t="shared" ref="L108:L113" si="58">ROUND((1+K108)*E108*G108,2)</f>
        <v>7558.26</v>
      </c>
      <c r="M108" s="31">
        <f t="shared" ref="M108:M113" si="59">ROUND((1+K108)*E108*H108,2)</f>
        <v>842.07</v>
      </c>
      <c r="N108" s="31">
        <f t="shared" ref="N108:N113" si="60">ROUND(L108+M108,2)</f>
        <v>8400.33</v>
      </c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2"/>
    </row>
    <row r="109" spans="2:41" ht="31.5" customHeight="1" x14ac:dyDescent="0.25">
      <c r="B109" s="53" t="s">
        <v>186</v>
      </c>
      <c r="C109" s="44" t="s">
        <v>23</v>
      </c>
      <c r="D109" s="37" t="s">
        <v>187</v>
      </c>
      <c r="E109" s="73">
        <v>140</v>
      </c>
      <c r="F109" s="46" t="s">
        <v>21</v>
      </c>
      <c r="G109" s="74">
        <f>'[1]Composições Próprias (2)'!I156</f>
        <v>33.190049999999999</v>
      </c>
      <c r="H109" s="74">
        <f>'[1]Composições Próprias (2)'!J156</f>
        <v>14.202810000000001</v>
      </c>
      <c r="I109" s="18">
        <f t="shared" si="56"/>
        <v>47.392859999999999</v>
      </c>
      <c r="J109" s="19">
        <f t="shared" si="57"/>
        <v>6635</v>
      </c>
      <c r="K109" s="20">
        <v>0.23380000000000001</v>
      </c>
      <c r="L109" s="19">
        <f t="shared" si="58"/>
        <v>5732.98</v>
      </c>
      <c r="M109" s="19">
        <f t="shared" si="59"/>
        <v>2453.2800000000002</v>
      </c>
      <c r="N109" s="19">
        <f t="shared" si="60"/>
        <v>8186.26</v>
      </c>
      <c r="O109" s="12"/>
      <c r="P109" s="12"/>
      <c r="Q109" s="12"/>
      <c r="R109" s="12"/>
      <c r="S109" s="12"/>
      <c r="T109" s="12"/>
      <c r="U109" s="12"/>
      <c r="V109" s="12"/>
      <c r="W109" s="2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</row>
    <row r="110" spans="2:41" ht="28.5" x14ac:dyDescent="0.25">
      <c r="B110" s="25" t="s">
        <v>188</v>
      </c>
      <c r="C110" s="25">
        <v>101618</v>
      </c>
      <c r="D110" s="26" t="s">
        <v>189</v>
      </c>
      <c r="E110" s="70">
        <f>'[1]Memorial (2)'!E99</f>
        <v>20.099999999999998</v>
      </c>
      <c r="F110" s="55" t="s">
        <v>39</v>
      </c>
      <c r="G110" s="29">
        <v>92.88</v>
      </c>
      <c r="H110" s="29">
        <v>81.680000000000007</v>
      </c>
      <c r="I110" s="30">
        <f t="shared" si="56"/>
        <v>174.56</v>
      </c>
      <c r="J110" s="31">
        <f t="shared" si="57"/>
        <v>3508.66</v>
      </c>
      <c r="K110" s="32">
        <v>0.23380000000000001</v>
      </c>
      <c r="L110" s="31">
        <f t="shared" si="58"/>
        <v>2303.37</v>
      </c>
      <c r="M110" s="31">
        <f t="shared" si="59"/>
        <v>2025.61</v>
      </c>
      <c r="N110" s="31">
        <f t="shared" si="60"/>
        <v>4328.9799999999996</v>
      </c>
      <c r="O110" s="12"/>
      <c r="P110" s="12"/>
      <c r="Q110" s="12"/>
      <c r="R110" s="12"/>
      <c r="S110" s="12"/>
      <c r="T110" s="12"/>
      <c r="U110" s="12"/>
      <c r="V110" s="12"/>
      <c r="W110" s="2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</row>
    <row r="111" spans="2:41" ht="26.25" customHeight="1" x14ac:dyDescent="0.25">
      <c r="B111" s="25" t="s">
        <v>190</v>
      </c>
      <c r="C111" s="25">
        <v>95875</v>
      </c>
      <c r="D111" s="26" t="s">
        <v>41</v>
      </c>
      <c r="E111" s="68">
        <f>'[1]Memorial (2)'!E100</f>
        <v>160.79999999999998</v>
      </c>
      <c r="F111" s="55" t="s">
        <v>42</v>
      </c>
      <c r="G111" s="29">
        <v>1.56</v>
      </c>
      <c r="H111" s="29">
        <v>0.22</v>
      </c>
      <c r="I111" s="30">
        <f t="shared" si="56"/>
        <v>1.78</v>
      </c>
      <c r="J111" s="31">
        <f t="shared" si="57"/>
        <v>286.22000000000003</v>
      </c>
      <c r="K111" s="32">
        <v>0.23380000000000001</v>
      </c>
      <c r="L111" s="31">
        <f t="shared" si="58"/>
        <v>309.5</v>
      </c>
      <c r="M111" s="31">
        <f t="shared" si="59"/>
        <v>43.65</v>
      </c>
      <c r="N111" s="31">
        <f t="shared" si="60"/>
        <v>353.15</v>
      </c>
      <c r="O111" s="12"/>
      <c r="P111" s="12"/>
      <c r="Q111" s="12"/>
      <c r="R111" s="12"/>
      <c r="S111" s="12"/>
      <c r="T111" s="12"/>
      <c r="U111" s="12"/>
      <c r="V111" s="12"/>
      <c r="W111" s="2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</row>
    <row r="112" spans="2:41" ht="32.25" customHeight="1" x14ac:dyDescent="0.25">
      <c r="B112" s="25" t="s">
        <v>191</v>
      </c>
      <c r="C112" s="25">
        <v>97895</v>
      </c>
      <c r="D112" s="26" t="s">
        <v>192</v>
      </c>
      <c r="E112" s="70">
        <v>3</v>
      </c>
      <c r="F112" s="55" t="s">
        <v>32</v>
      </c>
      <c r="G112" s="29">
        <v>150.49</v>
      </c>
      <c r="H112" s="29">
        <v>3.43</v>
      </c>
      <c r="I112" s="30">
        <f t="shared" si="56"/>
        <v>153.92000000000002</v>
      </c>
      <c r="J112" s="31">
        <f t="shared" si="57"/>
        <v>461.76</v>
      </c>
      <c r="K112" s="32">
        <v>0.23380000000000001</v>
      </c>
      <c r="L112" s="31">
        <f t="shared" si="58"/>
        <v>557.02</v>
      </c>
      <c r="M112" s="31">
        <f t="shared" si="59"/>
        <v>12.7</v>
      </c>
      <c r="N112" s="31">
        <f t="shared" si="60"/>
        <v>569.72</v>
      </c>
      <c r="O112" s="47">
        <f>SUM(N108:N113)</f>
        <v>22847.340000000004</v>
      </c>
      <c r="P112" s="12"/>
      <c r="Q112" s="12"/>
      <c r="R112" s="12"/>
      <c r="S112" s="12"/>
      <c r="T112" s="12"/>
      <c r="U112" s="12"/>
      <c r="V112" s="12"/>
      <c r="W112" s="2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</row>
    <row r="113" spans="2:41" ht="28.5" x14ac:dyDescent="0.25">
      <c r="B113" s="48" t="s">
        <v>193</v>
      </c>
      <c r="C113" s="25">
        <v>97906</v>
      </c>
      <c r="D113" s="26" t="s">
        <v>194</v>
      </c>
      <c r="E113" s="70">
        <v>2</v>
      </c>
      <c r="F113" s="55" t="s">
        <v>32</v>
      </c>
      <c r="G113" s="29">
        <v>214.67</v>
      </c>
      <c r="H113" s="29">
        <v>194.19</v>
      </c>
      <c r="I113" s="30">
        <f t="shared" si="56"/>
        <v>408.86</v>
      </c>
      <c r="J113" s="31">
        <f t="shared" si="57"/>
        <v>817.72</v>
      </c>
      <c r="K113" s="32">
        <v>0.23380000000000001</v>
      </c>
      <c r="L113" s="31">
        <f t="shared" si="58"/>
        <v>529.72</v>
      </c>
      <c r="M113" s="31">
        <f t="shared" si="59"/>
        <v>479.18</v>
      </c>
      <c r="N113" s="31">
        <f t="shared" si="60"/>
        <v>1008.9</v>
      </c>
      <c r="O113" s="12"/>
      <c r="P113" s="12"/>
      <c r="Q113" s="12"/>
      <c r="R113" s="12"/>
      <c r="S113" s="12"/>
      <c r="T113" s="12"/>
      <c r="U113" s="12"/>
      <c r="V113" s="12"/>
      <c r="W113" s="2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</row>
    <row r="114" spans="2:41" ht="20.25" customHeight="1" x14ac:dyDescent="0.25">
      <c r="B114" s="134" t="s">
        <v>195</v>
      </c>
      <c r="C114" s="134"/>
      <c r="D114" s="134"/>
      <c r="E114" s="134"/>
      <c r="F114" s="134"/>
      <c r="G114" s="134"/>
      <c r="H114" s="134"/>
      <c r="I114" s="134"/>
      <c r="J114" s="134"/>
      <c r="K114" s="134"/>
      <c r="L114" s="35">
        <f>SUM(L108:L113)</f>
        <v>16990.850000000002</v>
      </c>
      <c r="M114" s="35">
        <f>SUM(M108:M113)</f>
        <v>5856.49</v>
      </c>
      <c r="N114" s="35">
        <f>SUM(N108:N113)</f>
        <v>22847.340000000004</v>
      </c>
      <c r="O114" s="12"/>
      <c r="P114" s="12"/>
      <c r="Q114" s="12"/>
      <c r="R114" s="12"/>
      <c r="S114" s="12"/>
      <c r="T114" s="12"/>
      <c r="U114" s="12"/>
      <c r="V114" s="12"/>
      <c r="W114" s="2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</row>
    <row r="115" spans="2:41" s="1" customFormat="1" ht="20.25" customHeight="1" x14ac:dyDescent="0.25">
      <c r="B115" s="8">
        <v>9</v>
      </c>
      <c r="C115" s="75" t="s">
        <v>196</v>
      </c>
      <c r="D115" s="75"/>
      <c r="E115" s="75"/>
      <c r="F115" s="9"/>
      <c r="G115" s="10"/>
      <c r="H115" s="10"/>
      <c r="I115" s="9"/>
      <c r="J115" s="9"/>
      <c r="K115" s="9"/>
      <c r="L115" s="9"/>
      <c r="M115" s="9"/>
      <c r="N115" s="11"/>
      <c r="O115" s="12"/>
      <c r="P115" s="12"/>
      <c r="Q115" s="12"/>
      <c r="R115" s="12"/>
      <c r="S115" s="12"/>
      <c r="T115" s="12"/>
      <c r="U115" s="12"/>
      <c r="V115" s="12"/>
      <c r="W115" s="2"/>
    </row>
    <row r="116" spans="2:41" s="1" customFormat="1" ht="20.25" customHeight="1" x14ac:dyDescent="0.25">
      <c r="B116" s="14" t="s">
        <v>197</v>
      </c>
      <c r="C116" s="14" t="s">
        <v>198</v>
      </c>
      <c r="D116" s="37" t="s">
        <v>199</v>
      </c>
      <c r="E116" s="61">
        <v>350</v>
      </c>
      <c r="F116" s="46" t="s">
        <v>32</v>
      </c>
      <c r="G116" s="39">
        <v>2.25</v>
      </c>
      <c r="H116" s="39">
        <v>0.75</v>
      </c>
      <c r="I116" s="18">
        <f t="shared" ref="I116:I125" si="61">G116+H116</f>
        <v>3</v>
      </c>
      <c r="J116" s="19">
        <f t="shared" ref="J116:J125" si="62">ROUND(I116*E116,2)</f>
        <v>1050</v>
      </c>
      <c r="K116" s="20">
        <v>0.23380000000000001</v>
      </c>
      <c r="L116" s="19">
        <f t="shared" ref="L116:L125" si="63">ROUND((1+K116)*E116*G116,2)</f>
        <v>971.62</v>
      </c>
      <c r="M116" s="19">
        <f t="shared" ref="M116:M125" si="64">ROUND((1+K116)*E116*H116,2)</f>
        <v>323.87</v>
      </c>
      <c r="N116" s="19">
        <f t="shared" ref="N116:N125" si="65">ROUND(L116+M116,2)</f>
        <v>1295.49</v>
      </c>
      <c r="O116" s="12"/>
      <c r="P116" s="12"/>
      <c r="Q116" s="12"/>
      <c r="R116" s="12"/>
      <c r="S116" s="12"/>
      <c r="T116" s="12"/>
      <c r="U116" s="12"/>
      <c r="V116" s="12"/>
      <c r="W116" s="2"/>
    </row>
    <row r="117" spans="2:41" ht="20.25" customHeight="1" x14ac:dyDescent="0.25">
      <c r="B117" s="14" t="s">
        <v>200</v>
      </c>
      <c r="C117" s="14" t="s">
        <v>201</v>
      </c>
      <c r="D117" s="37" t="s">
        <v>202</v>
      </c>
      <c r="E117" s="61">
        <v>675</v>
      </c>
      <c r="F117" s="46" t="s">
        <v>32</v>
      </c>
      <c r="G117" s="39">
        <v>2.25</v>
      </c>
      <c r="H117" s="39">
        <v>0.75</v>
      </c>
      <c r="I117" s="18">
        <f t="shared" si="61"/>
        <v>3</v>
      </c>
      <c r="J117" s="19">
        <f t="shared" si="62"/>
        <v>2025</v>
      </c>
      <c r="K117" s="20">
        <v>0.23380000000000001</v>
      </c>
      <c r="L117" s="19">
        <f t="shared" si="63"/>
        <v>1873.83</v>
      </c>
      <c r="M117" s="19">
        <f t="shared" si="64"/>
        <v>624.61</v>
      </c>
      <c r="N117" s="19">
        <f t="shared" si="65"/>
        <v>2498.44</v>
      </c>
      <c r="O117" s="12"/>
      <c r="P117" s="12"/>
      <c r="Q117" s="12"/>
      <c r="R117" s="12"/>
      <c r="S117" s="12"/>
      <c r="T117" s="12"/>
      <c r="U117" s="12"/>
      <c r="V117" s="12"/>
      <c r="W117" s="2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</row>
    <row r="118" spans="2:41" ht="20.25" customHeight="1" x14ac:dyDescent="0.25">
      <c r="B118" s="25" t="s">
        <v>203</v>
      </c>
      <c r="C118" s="25">
        <v>10826</v>
      </c>
      <c r="D118" s="26" t="s">
        <v>204</v>
      </c>
      <c r="E118" s="68">
        <v>20</v>
      </c>
      <c r="F118" s="55" t="s">
        <v>32</v>
      </c>
      <c r="G118" s="29">
        <v>47.98</v>
      </c>
      <c r="H118" s="29">
        <v>13.3</v>
      </c>
      <c r="I118" s="30">
        <f t="shared" si="61"/>
        <v>61.28</v>
      </c>
      <c r="J118" s="31">
        <f t="shared" si="62"/>
        <v>1225.5999999999999</v>
      </c>
      <c r="K118" s="32">
        <v>0.23380000000000001</v>
      </c>
      <c r="L118" s="31">
        <f t="shared" si="63"/>
        <v>1183.95</v>
      </c>
      <c r="M118" s="31">
        <f t="shared" si="64"/>
        <v>328.19</v>
      </c>
      <c r="N118" s="31">
        <f t="shared" si="65"/>
        <v>1512.14</v>
      </c>
      <c r="O118" s="12"/>
      <c r="P118" s="12"/>
      <c r="Q118" s="12"/>
      <c r="R118" s="12"/>
      <c r="S118" s="12"/>
      <c r="T118" s="12"/>
      <c r="U118" s="12"/>
      <c r="V118" s="12"/>
      <c r="W118" s="2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</row>
    <row r="119" spans="2:41" ht="20.25" customHeight="1" x14ac:dyDescent="0.25">
      <c r="B119" s="25" t="s">
        <v>205</v>
      </c>
      <c r="C119" s="25">
        <v>98510</v>
      </c>
      <c r="D119" s="26" t="s">
        <v>206</v>
      </c>
      <c r="E119" s="68">
        <v>4</v>
      </c>
      <c r="F119" s="55" t="s">
        <v>32</v>
      </c>
      <c r="G119" s="29">
        <v>39.36</v>
      </c>
      <c r="H119" s="29">
        <v>13.3</v>
      </c>
      <c r="I119" s="30">
        <f t="shared" si="61"/>
        <v>52.66</v>
      </c>
      <c r="J119" s="31">
        <f t="shared" si="62"/>
        <v>210.64</v>
      </c>
      <c r="K119" s="32">
        <v>0.23380000000000001</v>
      </c>
      <c r="L119" s="31">
        <f t="shared" si="63"/>
        <v>194.25</v>
      </c>
      <c r="M119" s="31">
        <f t="shared" si="64"/>
        <v>65.64</v>
      </c>
      <c r="N119" s="31">
        <f t="shared" si="65"/>
        <v>259.89</v>
      </c>
      <c r="O119" s="12"/>
      <c r="P119" s="12"/>
      <c r="Q119" s="12"/>
      <c r="R119" s="12"/>
      <c r="S119" s="12"/>
      <c r="T119" s="12"/>
      <c r="U119" s="12"/>
      <c r="V119" s="12"/>
      <c r="W119" s="2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</row>
    <row r="120" spans="2:41" ht="20.25" customHeight="1" x14ac:dyDescent="0.25">
      <c r="B120" s="25" t="s">
        <v>207</v>
      </c>
      <c r="C120" s="25">
        <v>98510</v>
      </c>
      <c r="D120" s="26" t="s">
        <v>208</v>
      </c>
      <c r="E120" s="68">
        <v>4</v>
      </c>
      <c r="F120" s="55" t="s">
        <v>32</v>
      </c>
      <c r="G120" s="29">
        <v>39.36</v>
      </c>
      <c r="H120" s="29">
        <v>13.3</v>
      </c>
      <c r="I120" s="30">
        <f t="shared" si="61"/>
        <v>52.66</v>
      </c>
      <c r="J120" s="31">
        <f t="shared" si="62"/>
        <v>210.64</v>
      </c>
      <c r="K120" s="32">
        <v>0.23380000000000001</v>
      </c>
      <c r="L120" s="31">
        <f t="shared" si="63"/>
        <v>194.25</v>
      </c>
      <c r="M120" s="31">
        <f t="shared" si="64"/>
        <v>65.64</v>
      </c>
      <c r="N120" s="31">
        <f t="shared" si="65"/>
        <v>259.89</v>
      </c>
      <c r="O120" s="12"/>
      <c r="P120" s="12"/>
      <c r="Q120" s="12"/>
      <c r="R120" s="12"/>
      <c r="S120" s="12"/>
      <c r="T120" s="12"/>
      <c r="U120" s="12"/>
      <c r="V120" s="12"/>
      <c r="W120" s="2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</row>
    <row r="121" spans="2:41" ht="20.25" customHeight="1" x14ac:dyDescent="0.25">
      <c r="B121" s="25" t="s">
        <v>209</v>
      </c>
      <c r="C121" s="25">
        <v>98510</v>
      </c>
      <c r="D121" s="26" t="s">
        <v>210</v>
      </c>
      <c r="E121" s="68">
        <v>4</v>
      </c>
      <c r="F121" s="55" t="s">
        <v>32</v>
      </c>
      <c r="G121" s="29">
        <v>39.36</v>
      </c>
      <c r="H121" s="29">
        <v>13.3</v>
      </c>
      <c r="I121" s="30">
        <f t="shared" si="61"/>
        <v>52.66</v>
      </c>
      <c r="J121" s="31">
        <f t="shared" si="62"/>
        <v>210.64</v>
      </c>
      <c r="K121" s="32">
        <v>0.23380000000000001</v>
      </c>
      <c r="L121" s="31">
        <f t="shared" si="63"/>
        <v>194.25</v>
      </c>
      <c r="M121" s="31">
        <f t="shared" si="64"/>
        <v>65.64</v>
      </c>
      <c r="N121" s="31">
        <f t="shared" si="65"/>
        <v>259.89</v>
      </c>
      <c r="O121" s="12"/>
      <c r="P121" s="12"/>
      <c r="Q121" s="12"/>
      <c r="R121" s="12"/>
      <c r="S121" s="12"/>
      <c r="T121" s="12"/>
      <c r="U121" s="12"/>
      <c r="V121" s="12"/>
      <c r="W121" s="2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</row>
    <row r="122" spans="2:41" ht="20.25" customHeight="1" x14ac:dyDescent="0.25">
      <c r="B122" s="25" t="s">
        <v>211</v>
      </c>
      <c r="C122" s="25">
        <v>360</v>
      </c>
      <c r="D122" s="26" t="s">
        <v>212</v>
      </c>
      <c r="E122" s="68">
        <v>20</v>
      </c>
      <c r="F122" s="55" t="s">
        <v>32</v>
      </c>
      <c r="G122" s="29">
        <v>28.63</v>
      </c>
      <c r="H122" s="29">
        <v>3.84</v>
      </c>
      <c r="I122" s="30">
        <f t="shared" si="61"/>
        <v>32.47</v>
      </c>
      <c r="J122" s="31">
        <f t="shared" si="62"/>
        <v>649.4</v>
      </c>
      <c r="K122" s="32">
        <v>0.23380000000000001</v>
      </c>
      <c r="L122" s="31">
        <f t="shared" si="63"/>
        <v>706.47</v>
      </c>
      <c r="M122" s="31">
        <f t="shared" si="64"/>
        <v>94.76</v>
      </c>
      <c r="N122" s="31">
        <f t="shared" si="65"/>
        <v>801.23</v>
      </c>
      <c r="O122" s="12"/>
      <c r="P122" s="12"/>
      <c r="Q122" s="12"/>
      <c r="R122" s="12"/>
      <c r="S122" s="12"/>
      <c r="T122" s="12"/>
      <c r="U122" s="12"/>
      <c r="V122" s="12"/>
      <c r="W122" s="2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</row>
    <row r="123" spans="2:41" ht="20.25" customHeight="1" x14ac:dyDescent="0.25">
      <c r="B123" s="25" t="s">
        <v>213</v>
      </c>
      <c r="C123" s="25">
        <v>7253</v>
      </c>
      <c r="D123" s="26" t="s">
        <v>214</v>
      </c>
      <c r="E123" s="68">
        <v>15</v>
      </c>
      <c r="F123" s="55" t="s">
        <v>39</v>
      </c>
      <c r="G123" s="29">
        <v>201.42</v>
      </c>
      <c r="H123" s="29">
        <v>3.41</v>
      </c>
      <c r="I123" s="30">
        <f t="shared" si="61"/>
        <v>204.82999999999998</v>
      </c>
      <c r="J123" s="31">
        <f t="shared" si="62"/>
        <v>3072.45</v>
      </c>
      <c r="K123" s="32">
        <v>0.23380000000000001</v>
      </c>
      <c r="L123" s="31">
        <f t="shared" si="63"/>
        <v>3727.68</v>
      </c>
      <c r="M123" s="31">
        <f t="shared" si="64"/>
        <v>63.11</v>
      </c>
      <c r="N123" s="31">
        <f t="shared" si="65"/>
        <v>3790.79</v>
      </c>
      <c r="O123" s="12"/>
      <c r="P123" s="12"/>
      <c r="Q123" s="12"/>
      <c r="R123" s="12"/>
      <c r="S123" s="12"/>
      <c r="T123" s="12"/>
      <c r="U123" s="12"/>
      <c r="V123" s="12"/>
      <c r="W123" s="2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</row>
    <row r="124" spans="2:41" ht="20.25" customHeight="1" x14ac:dyDescent="0.25">
      <c r="B124" s="25" t="s">
        <v>215</v>
      </c>
      <c r="C124" s="25">
        <v>98524</v>
      </c>
      <c r="D124" s="26" t="s">
        <v>216</v>
      </c>
      <c r="E124" s="68">
        <v>100</v>
      </c>
      <c r="F124" s="55" t="s">
        <v>25</v>
      </c>
      <c r="G124" s="29">
        <v>0.56000000000000005</v>
      </c>
      <c r="H124" s="29">
        <v>2.27</v>
      </c>
      <c r="I124" s="30">
        <f t="shared" si="61"/>
        <v>2.83</v>
      </c>
      <c r="J124" s="31">
        <f t="shared" si="62"/>
        <v>283</v>
      </c>
      <c r="K124" s="32">
        <v>0.23380000000000001</v>
      </c>
      <c r="L124" s="31">
        <f t="shared" si="63"/>
        <v>69.09</v>
      </c>
      <c r="M124" s="31">
        <f t="shared" si="64"/>
        <v>280.07</v>
      </c>
      <c r="N124" s="31">
        <f t="shared" si="65"/>
        <v>349.16</v>
      </c>
      <c r="O124" s="47">
        <f>SUM(N116:N125)</f>
        <v>11738.830000000002</v>
      </c>
      <c r="P124" s="12"/>
      <c r="Q124" s="12"/>
      <c r="R124" s="12"/>
      <c r="S124" s="12"/>
      <c r="T124" s="12"/>
      <c r="U124" s="12"/>
      <c r="V124" s="12"/>
      <c r="W124" s="2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</row>
    <row r="125" spans="2:41" ht="20.25" customHeight="1" x14ac:dyDescent="0.25">
      <c r="B125" s="25" t="s">
        <v>217</v>
      </c>
      <c r="C125" s="25">
        <v>98520</v>
      </c>
      <c r="D125" s="26" t="s">
        <v>218</v>
      </c>
      <c r="E125" s="68">
        <v>100</v>
      </c>
      <c r="F125" s="55" t="s">
        <v>219</v>
      </c>
      <c r="G125" s="29">
        <v>4.62</v>
      </c>
      <c r="H125" s="29">
        <v>1.1499999999999999</v>
      </c>
      <c r="I125" s="30">
        <f t="shared" si="61"/>
        <v>5.77</v>
      </c>
      <c r="J125" s="31">
        <f t="shared" si="62"/>
        <v>577</v>
      </c>
      <c r="K125" s="32">
        <v>0.23380000000000001</v>
      </c>
      <c r="L125" s="31">
        <f t="shared" si="63"/>
        <v>570.02</v>
      </c>
      <c r="M125" s="31">
        <f t="shared" si="64"/>
        <v>141.88999999999999</v>
      </c>
      <c r="N125" s="31">
        <f t="shared" si="65"/>
        <v>711.91</v>
      </c>
      <c r="O125" s="76"/>
      <c r="P125" s="12"/>
      <c r="Q125" s="12"/>
      <c r="R125" s="12"/>
      <c r="S125" s="12"/>
      <c r="T125" s="12"/>
      <c r="U125" s="12"/>
      <c r="V125" s="12"/>
      <c r="W125" s="2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</row>
    <row r="126" spans="2:41" ht="20.25" customHeight="1" x14ac:dyDescent="0.25">
      <c r="B126" s="25" t="s">
        <v>262</v>
      </c>
      <c r="C126" s="25">
        <v>88441</v>
      </c>
      <c r="D126" s="26" t="s">
        <v>260</v>
      </c>
      <c r="E126" s="68">
        <v>24</v>
      </c>
      <c r="F126" s="55" t="s">
        <v>261</v>
      </c>
      <c r="G126" s="29">
        <v>4.33</v>
      </c>
      <c r="H126" s="29">
        <v>17.07</v>
      </c>
      <c r="I126" s="30">
        <f t="shared" ref="I126:I127" si="66">G126+H126</f>
        <v>21.4</v>
      </c>
      <c r="J126" s="31">
        <f t="shared" ref="J126:J127" si="67">ROUND(I126*E126,2)</f>
        <v>513.6</v>
      </c>
      <c r="K126" s="32">
        <v>0.23380000000000001</v>
      </c>
      <c r="L126" s="31">
        <f t="shared" ref="L126:L127" si="68">ROUND((1+K126)*E126*G126,2)</f>
        <v>128.22</v>
      </c>
      <c r="M126" s="31">
        <f t="shared" ref="M126:M127" si="69">ROUND((1+K126)*E126*H126,2)</f>
        <v>505.46</v>
      </c>
      <c r="N126" s="31">
        <f t="shared" ref="N126:N127" si="70">ROUND(L126+M126,2)</f>
        <v>633.67999999999995</v>
      </c>
      <c r="O126" s="76"/>
      <c r="P126" s="12"/>
      <c r="Q126" s="12"/>
      <c r="R126" s="12"/>
      <c r="S126" s="12"/>
      <c r="T126" s="12"/>
      <c r="U126" s="12"/>
      <c r="V126" s="12"/>
      <c r="W126" s="2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</row>
    <row r="127" spans="2:41" ht="28.5" x14ac:dyDescent="0.25">
      <c r="B127" s="14" t="s">
        <v>263</v>
      </c>
      <c r="C127" s="14" t="s">
        <v>201</v>
      </c>
      <c r="D127" s="37" t="s">
        <v>264</v>
      </c>
      <c r="E127" s="61">
        <v>300</v>
      </c>
      <c r="F127" s="46" t="s">
        <v>32</v>
      </c>
      <c r="G127" s="39">
        <v>2.25</v>
      </c>
      <c r="H127" s="39">
        <v>0.75</v>
      </c>
      <c r="I127" s="18">
        <f t="shared" si="66"/>
        <v>3</v>
      </c>
      <c r="J127" s="19">
        <f t="shared" si="67"/>
        <v>900</v>
      </c>
      <c r="K127" s="20">
        <v>0.23380000000000001</v>
      </c>
      <c r="L127" s="19">
        <f t="shared" si="68"/>
        <v>832.82</v>
      </c>
      <c r="M127" s="19">
        <f t="shared" si="69"/>
        <v>277.61</v>
      </c>
      <c r="N127" s="19">
        <f t="shared" si="70"/>
        <v>1110.43</v>
      </c>
      <c r="O127" s="12"/>
      <c r="P127" s="12"/>
      <c r="Q127" s="12"/>
      <c r="R127" s="12"/>
      <c r="S127" s="12"/>
      <c r="T127" s="12"/>
      <c r="U127" s="12"/>
      <c r="V127" s="12"/>
      <c r="W127" s="2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</row>
    <row r="128" spans="2:41" ht="20.25" customHeight="1" x14ac:dyDescent="0.25">
      <c r="B128" s="134" t="s">
        <v>252</v>
      </c>
      <c r="C128" s="134"/>
      <c r="D128" s="134"/>
      <c r="E128" s="134"/>
      <c r="F128" s="134"/>
      <c r="G128" s="134"/>
      <c r="H128" s="134"/>
      <c r="I128" s="134"/>
      <c r="J128" s="134"/>
      <c r="K128" s="134"/>
      <c r="L128" s="35">
        <f>SUM(L116:L127)</f>
        <v>10646.449999999999</v>
      </c>
      <c r="M128" s="35">
        <f>SUM(M116:M127)</f>
        <v>2836.4900000000002</v>
      </c>
      <c r="N128" s="35">
        <f>SUM(N116:N127)</f>
        <v>13482.940000000002</v>
      </c>
      <c r="O128" s="47"/>
      <c r="P128" s="12"/>
      <c r="Q128" s="12"/>
      <c r="R128" s="12"/>
      <c r="S128" s="12"/>
      <c r="T128" s="12"/>
      <c r="U128" s="12"/>
      <c r="V128" s="12"/>
      <c r="W128" s="2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</row>
    <row r="129" spans="2:41" ht="20.25" customHeight="1" x14ac:dyDescent="0.25">
      <c r="B129" s="8">
        <v>10</v>
      </c>
      <c r="C129" s="75" t="s">
        <v>220</v>
      </c>
      <c r="D129" s="75"/>
      <c r="E129" s="75"/>
      <c r="F129" s="9"/>
      <c r="G129" s="10"/>
      <c r="H129" s="10"/>
      <c r="I129" s="9"/>
      <c r="J129" s="9"/>
      <c r="K129" s="9"/>
      <c r="L129" s="9"/>
      <c r="M129" s="9"/>
      <c r="N129" s="11"/>
      <c r="O129" s="77">
        <f>N131</f>
        <v>925.35</v>
      </c>
      <c r="P129" s="12"/>
      <c r="Q129" s="12"/>
      <c r="R129" s="12"/>
      <c r="S129" s="12"/>
      <c r="T129" s="12"/>
      <c r="U129" s="12"/>
      <c r="V129" s="12"/>
      <c r="W129" s="2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</row>
    <row r="130" spans="2:41" ht="20.25" customHeight="1" x14ac:dyDescent="0.25">
      <c r="B130" s="25" t="s">
        <v>221</v>
      </c>
      <c r="C130" s="25">
        <v>99811</v>
      </c>
      <c r="D130" s="26" t="s">
        <v>222</v>
      </c>
      <c r="E130" s="68">
        <v>250</v>
      </c>
      <c r="F130" s="55" t="s">
        <v>25</v>
      </c>
      <c r="G130" s="29">
        <v>0.66</v>
      </c>
      <c r="H130" s="29">
        <v>2.34</v>
      </c>
      <c r="I130" s="30">
        <f t="shared" ref="I130" si="71">G130+H130</f>
        <v>3</v>
      </c>
      <c r="J130" s="36">
        <f t="shared" ref="J130" si="72">ROUND(I130*E130,2)</f>
        <v>750</v>
      </c>
      <c r="K130" s="32">
        <v>0.23380000000000001</v>
      </c>
      <c r="L130" s="36">
        <f t="shared" ref="L130" si="73">ROUND((1+K130)*E130*G130,2)</f>
        <v>203.58</v>
      </c>
      <c r="M130" s="36">
        <f t="shared" ref="M130" si="74">ROUND((1+K130)*E130*H130,2)</f>
        <v>721.77</v>
      </c>
      <c r="N130" s="36">
        <f t="shared" ref="N130" si="75">ROUND(L130+M130,2)</f>
        <v>925.35</v>
      </c>
      <c r="O130" s="76">
        <f>SUM(O8:O129)</f>
        <v>465791.62</v>
      </c>
      <c r="P130" s="12"/>
      <c r="Q130" s="12"/>
      <c r="R130" s="12"/>
      <c r="S130" s="12"/>
      <c r="T130" s="12"/>
      <c r="U130" s="12"/>
      <c r="V130" s="12"/>
      <c r="W130" s="2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</row>
    <row r="131" spans="2:41" ht="15" customHeight="1" x14ac:dyDescent="0.25">
      <c r="B131" s="134" t="s">
        <v>251</v>
      </c>
      <c r="C131" s="134"/>
      <c r="D131" s="134"/>
      <c r="E131" s="134"/>
      <c r="F131" s="134"/>
      <c r="G131" s="134"/>
      <c r="H131" s="134"/>
      <c r="I131" s="134"/>
      <c r="J131" s="134"/>
      <c r="K131" s="134"/>
      <c r="L131" s="35">
        <f>L130</f>
        <v>203.58</v>
      </c>
      <c r="M131" s="35">
        <f>M130</f>
        <v>721.77</v>
      </c>
      <c r="N131" s="35">
        <f>N130</f>
        <v>925.35</v>
      </c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2:41" ht="15" customHeight="1" x14ac:dyDescent="0.25">
      <c r="B132" s="158" t="s">
        <v>223</v>
      </c>
      <c r="C132" s="159"/>
      <c r="D132" s="159"/>
      <c r="E132" s="159"/>
      <c r="F132" s="159"/>
      <c r="G132" s="159"/>
      <c r="H132" s="159"/>
      <c r="I132" s="159"/>
      <c r="J132" s="159"/>
      <c r="K132" s="159"/>
      <c r="L132" s="78">
        <f>L15+L30+L48+L66+L80+L89+L106+L114+L128+L131</f>
        <v>353666.89000000007</v>
      </c>
      <c r="M132" s="78">
        <f>M15+M30+M48+M66+M80+M89+M106+M114+M128+M131</f>
        <v>113868.84000000001</v>
      </c>
      <c r="N132" s="78">
        <f>N15+N30+N48+N66+N80+N89+N106+N114+N128+N131</f>
        <v>467535.73</v>
      </c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2:41" ht="15" customHeight="1" x14ac:dyDescent="0.25">
      <c r="B133" s="79"/>
      <c r="C133" s="80"/>
      <c r="D133" s="80"/>
      <c r="E133" s="81"/>
      <c r="F133" s="81"/>
      <c r="G133" s="82"/>
      <c r="H133" s="82"/>
      <c r="I133" s="83"/>
      <c r="J133" s="84"/>
      <c r="K133" s="84"/>
      <c r="L133" s="84"/>
      <c r="M133" s="84"/>
      <c r="N133" s="84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2:41" ht="15" customHeight="1" x14ac:dyDescent="0.25">
      <c r="B134" s="79"/>
      <c r="C134" s="160" t="s">
        <v>224</v>
      </c>
      <c r="D134" s="160"/>
      <c r="E134" s="85"/>
      <c r="F134" s="85"/>
      <c r="G134" s="82"/>
      <c r="H134" s="82"/>
      <c r="I134" s="83"/>
      <c r="J134" s="84"/>
      <c r="K134" s="84"/>
      <c r="L134" s="84"/>
      <c r="M134" s="84"/>
      <c r="N134" s="84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2:41" ht="15" customHeight="1" x14ac:dyDescent="0.25">
      <c r="B135" s="79"/>
      <c r="C135" s="161" t="s">
        <v>253</v>
      </c>
      <c r="D135" s="161"/>
      <c r="E135" s="85"/>
      <c r="F135" s="85"/>
      <c r="G135" s="82"/>
      <c r="H135" s="82"/>
      <c r="I135" s="83"/>
      <c r="J135" s="86"/>
      <c r="K135" s="86"/>
      <c r="L135" s="84"/>
      <c r="M135" s="86"/>
      <c r="N135" s="86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2:41" ht="15" customHeight="1" x14ac:dyDescent="0.25">
      <c r="B136" s="79"/>
      <c r="C136" s="161" t="s">
        <v>225</v>
      </c>
      <c r="D136" s="161"/>
      <c r="E136" s="80"/>
      <c r="F136" s="85"/>
      <c r="G136" s="82"/>
      <c r="H136" s="87"/>
      <c r="I136" s="83"/>
      <c r="J136" s="80"/>
      <c r="K136" s="80"/>
      <c r="L136" s="84"/>
      <c r="M136" s="80"/>
      <c r="N136" s="86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2:41" ht="15" customHeight="1" x14ac:dyDescent="0.25">
      <c r="B137" s="79"/>
      <c r="C137" s="161" t="s">
        <v>226</v>
      </c>
      <c r="D137" s="161"/>
      <c r="E137" s="81"/>
      <c r="F137" s="81"/>
      <c r="G137" s="82"/>
      <c r="H137" s="82"/>
      <c r="I137" s="83"/>
      <c r="J137" s="86"/>
      <c r="K137" s="86"/>
      <c r="L137" s="84"/>
      <c r="M137" s="86"/>
      <c r="N137" s="86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2:41" ht="15" customHeight="1" x14ac:dyDescent="0.25">
      <c r="B138" s="79"/>
      <c r="C138" s="161" t="s">
        <v>227</v>
      </c>
      <c r="D138" s="161"/>
      <c r="E138" s="85"/>
      <c r="F138" s="85"/>
      <c r="G138" s="82"/>
      <c r="H138" s="82"/>
      <c r="I138" s="83"/>
      <c r="J138" s="86"/>
      <c r="K138" s="86"/>
      <c r="L138" s="84"/>
      <c r="M138" s="86"/>
      <c r="N138" s="86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2:41" ht="15" customHeight="1" x14ac:dyDescent="0.25">
      <c r="B139" s="79"/>
      <c r="C139" s="161"/>
      <c r="D139" s="161"/>
      <c r="E139" s="85"/>
      <c r="F139" s="85"/>
      <c r="G139" s="82"/>
      <c r="H139" s="82"/>
      <c r="I139" s="83"/>
      <c r="J139" s="86"/>
      <c r="K139" s="86"/>
      <c r="L139" s="86"/>
      <c r="M139" s="86"/>
      <c r="N139" s="86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2:41" ht="15" customHeight="1" x14ac:dyDescent="0.25">
      <c r="B140" s="79"/>
      <c r="C140" s="80"/>
      <c r="D140" s="80"/>
      <c r="E140" s="81"/>
      <c r="F140" s="81"/>
      <c r="G140" s="82"/>
      <c r="H140" s="82"/>
      <c r="I140" s="83"/>
      <c r="J140" s="156" t="s">
        <v>254</v>
      </c>
      <c r="K140" s="156"/>
      <c r="L140" s="156"/>
      <c r="M140" s="156"/>
      <c r="N140" s="156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2:41" ht="15" customHeight="1" x14ac:dyDescent="0.25">
      <c r="B141" s="79"/>
      <c r="C141" s="80"/>
      <c r="D141" s="80"/>
      <c r="E141" s="81"/>
      <c r="F141" s="81"/>
      <c r="G141" s="82"/>
      <c r="H141" s="82"/>
      <c r="I141" s="83"/>
      <c r="J141" s="81"/>
      <c r="K141" s="81"/>
      <c r="L141" s="81"/>
      <c r="M141" s="81"/>
      <c r="N141" s="84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2:41" ht="15" customHeight="1" x14ac:dyDescent="0.25">
      <c r="B142" s="79"/>
      <c r="C142" s="88"/>
      <c r="D142" s="88"/>
      <c r="E142" s="89"/>
      <c r="F142" s="89"/>
      <c r="G142" s="90"/>
      <c r="H142" s="90"/>
      <c r="I142" s="91"/>
      <c r="J142" s="92"/>
      <c r="K142" s="92"/>
      <c r="L142" s="92"/>
      <c r="M142" s="92"/>
      <c r="N142" s="92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2:41" ht="15" customHeight="1" x14ac:dyDescent="0.25">
      <c r="B143" s="79"/>
      <c r="C143" s="157"/>
      <c r="D143" s="157"/>
      <c r="E143" s="157"/>
      <c r="F143" s="157"/>
      <c r="G143" s="157"/>
      <c r="H143" s="157"/>
      <c r="I143" s="91"/>
      <c r="J143" s="92"/>
      <c r="K143" s="92"/>
      <c r="L143" s="92"/>
      <c r="M143" s="92"/>
      <c r="N143" s="92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2:41" ht="15" customHeight="1" x14ac:dyDescent="0.25">
      <c r="B144" s="79"/>
      <c r="C144" s="157"/>
      <c r="D144" s="157"/>
      <c r="E144" s="157"/>
      <c r="F144" s="157"/>
      <c r="G144" s="157"/>
      <c r="H144" s="157"/>
      <c r="I144" s="91"/>
      <c r="J144" s="92"/>
      <c r="K144" s="92"/>
      <c r="L144" s="92"/>
      <c r="M144" s="92"/>
      <c r="N144" s="92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2:34" ht="15" customHeight="1" x14ac:dyDescent="0.25">
      <c r="B145" s="93"/>
      <c r="D145" s="1"/>
      <c r="E145" s="6"/>
      <c r="F145" s="6"/>
      <c r="G145" s="94"/>
      <c r="H145" s="94"/>
      <c r="I145" s="95"/>
      <c r="J145" s="96"/>
      <c r="K145" s="96"/>
      <c r="L145" s="96"/>
      <c r="M145" s="96"/>
      <c r="N145" s="96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2:34" ht="15" customHeight="1" x14ac:dyDescent="0.25"/>
    <row r="147" spans="2:34" ht="15" customHeight="1" x14ac:dyDescent="0.25"/>
    <row r="148" spans="2:34" ht="15" customHeight="1" x14ac:dyDescent="0.25"/>
    <row r="149" spans="2:34" ht="15" customHeight="1" x14ac:dyDescent="0.25"/>
    <row r="150" spans="2:34" ht="15" customHeight="1" x14ac:dyDescent="0.25"/>
    <row r="151" spans="2:34" ht="15" customHeight="1" x14ac:dyDescent="0.25"/>
    <row r="152" spans="2:34" ht="15" customHeight="1" x14ac:dyDescent="0.25"/>
    <row r="153" spans="2:34" ht="15" customHeight="1" x14ac:dyDescent="0.25"/>
    <row r="154" spans="2:34" ht="15" customHeight="1" x14ac:dyDescent="0.25"/>
    <row r="155" spans="2:34" ht="15" customHeight="1" x14ac:dyDescent="0.25"/>
    <row r="156" spans="2:34" ht="15" customHeight="1" x14ac:dyDescent="0.25"/>
    <row r="157" spans="2:34" ht="15" customHeight="1" x14ac:dyDescent="0.25"/>
    <row r="158" spans="2:34" ht="15" customHeight="1" x14ac:dyDescent="0.25"/>
    <row r="159" spans="2:34" ht="15" customHeight="1" x14ac:dyDescent="0.25"/>
    <row r="160" spans="2:34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</sheetData>
  <mergeCells count="45">
    <mergeCell ref="C144:H144"/>
    <mergeCell ref="C136:D136"/>
    <mergeCell ref="C137:D137"/>
    <mergeCell ref="C138:D138"/>
    <mergeCell ref="C139:D139"/>
    <mergeCell ref="J140:N140"/>
    <mergeCell ref="C143:H143"/>
    <mergeCell ref="B114:K114"/>
    <mergeCell ref="B128:K128"/>
    <mergeCell ref="B131:K131"/>
    <mergeCell ref="B132:K132"/>
    <mergeCell ref="C134:D134"/>
    <mergeCell ref="C135:D135"/>
    <mergeCell ref="L6:N6"/>
    <mergeCell ref="B15:K15"/>
    <mergeCell ref="C107:E107"/>
    <mergeCell ref="C32:E32"/>
    <mergeCell ref="B48:K48"/>
    <mergeCell ref="C49:E49"/>
    <mergeCell ref="B66:K66"/>
    <mergeCell ref="C68:E68"/>
    <mergeCell ref="B79:K79"/>
    <mergeCell ref="C67:D67"/>
    <mergeCell ref="C81:D81"/>
    <mergeCell ref="E80:J80"/>
    <mergeCell ref="C82:E82"/>
    <mergeCell ref="B89:K89"/>
    <mergeCell ref="C91:E91"/>
    <mergeCell ref="B106:K106"/>
    <mergeCell ref="C31:D31"/>
    <mergeCell ref="C90:D90"/>
    <mergeCell ref="B30:K30"/>
    <mergeCell ref="B1:N1"/>
    <mergeCell ref="B2:N2"/>
    <mergeCell ref="B3:N3"/>
    <mergeCell ref="B4:N4"/>
    <mergeCell ref="B5:N5"/>
    <mergeCell ref="B6:B7"/>
    <mergeCell ref="C6:C7"/>
    <mergeCell ref="D6:D7"/>
    <mergeCell ref="E6:E7"/>
    <mergeCell ref="F6:F7"/>
    <mergeCell ref="G6:I6"/>
    <mergeCell ref="J6:J7"/>
    <mergeCell ref="K6:K7"/>
  </mergeCells>
  <phoneticPr fontId="14" type="noConversion"/>
  <pageMargins left="0.7" right="0.7" top="0.75" bottom="0.75" header="0.3" footer="0.3"/>
  <pageSetup paperSize="9" scale="4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9DB41-11B7-4CA5-AA03-A47C8D8AF60E}">
  <dimension ref="B2:P28"/>
  <sheetViews>
    <sheetView tabSelected="1" zoomScaleNormal="100" workbookViewId="0">
      <selection activeCell="H18" sqref="H18"/>
    </sheetView>
  </sheetViews>
  <sheetFormatPr defaultRowHeight="15" x14ac:dyDescent="0.25"/>
  <cols>
    <col min="1" max="1" width="5.28515625" customWidth="1"/>
    <col min="2" max="2" width="4.7109375" customWidth="1"/>
    <col min="6" max="6" width="17" customWidth="1"/>
    <col min="7" max="7" width="14.28515625" bestFit="1" customWidth="1"/>
    <col min="9" max="9" width="14.28515625" bestFit="1" customWidth="1"/>
    <col min="11" max="11" width="13.28515625" bestFit="1" customWidth="1"/>
    <col min="12" max="12" width="9.5703125" customWidth="1"/>
    <col min="13" max="13" width="14.28515625" bestFit="1" customWidth="1"/>
    <col min="14" max="14" width="11" customWidth="1"/>
    <col min="15" max="15" width="13.28515625" bestFit="1" customWidth="1"/>
    <col min="16" max="16" width="12.140625" bestFit="1" customWidth="1"/>
  </cols>
  <sheetData>
    <row r="2" spans="2:16" x14ac:dyDescent="0.25">
      <c r="B2" s="170" t="s">
        <v>282</v>
      </c>
      <c r="C2" s="170"/>
      <c r="D2" s="170"/>
      <c r="E2" s="170"/>
      <c r="F2" s="170"/>
      <c r="G2" s="170"/>
      <c r="H2" s="170"/>
      <c r="I2" s="170"/>
      <c r="J2" s="170"/>
      <c r="K2" s="170"/>
    </row>
    <row r="3" spans="2:16" ht="15" customHeight="1" x14ac:dyDescent="0.25">
      <c r="B3" s="170" t="s">
        <v>265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</row>
    <row r="4" spans="2:16" x14ac:dyDescent="0.25">
      <c r="B4" s="171" t="s">
        <v>1</v>
      </c>
      <c r="C4" s="171"/>
      <c r="D4" s="171"/>
      <c r="E4" s="171"/>
      <c r="F4" s="171"/>
      <c r="G4" s="171"/>
      <c r="H4" s="171"/>
      <c r="I4" s="171"/>
      <c r="J4" s="171"/>
      <c r="K4" s="171"/>
    </row>
    <row r="5" spans="2:16" x14ac:dyDescent="0.25">
      <c r="B5" s="170" t="s">
        <v>266</v>
      </c>
      <c r="C5" s="170"/>
      <c r="D5" s="170"/>
      <c r="E5" s="170"/>
      <c r="F5" s="170"/>
      <c r="G5" s="170"/>
      <c r="H5" s="170"/>
      <c r="I5" s="170"/>
      <c r="J5" s="170"/>
      <c r="K5" s="170"/>
    </row>
    <row r="6" spans="2:16" x14ac:dyDescent="0.25">
      <c r="B6" s="172"/>
      <c r="C6" s="172"/>
      <c r="D6" s="172"/>
      <c r="E6" s="172"/>
      <c r="F6" s="172"/>
      <c r="G6" s="172"/>
      <c r="H6" s="172"/>
      <c r="I6" s="172"/>
      <c r="J6" s="172"/>
      <c r="K6" s="108"/>
    </row>
    <row r="7" spans="2:16" x14ac:dyDescent="0.25">
      <c r="B7" s="162" t="s">
        <v>3</v>
      </c>
      <c r="C7" s="163"/>
      <c r="D7" s="163"/>
      <c r="E7" s="163"/>
      <c r="F7" s="164"/>
      <c r="G7" s="168" t="s">
        <v>267</v>
      </c>
      <c r="H7" s="169"/>
      <c r="I7" s="168" t="s">
        <v>268</v>
      </c>
      <c r="J7" s="169"/>
      <c r="K7" s="168" t="s">
        <v>284</v>
      </c>
      <c r="L7" s="169"/>
      <c r="M7" s="168" t="s">
        <v>269</v>
      </c>
      <c r="N7" s="169"/>
    </row>
    <row r="8" spans="2:16" x14ac:dyDescent="0.25">
      <c r="B8" s="165"/>
      <c r="C8" s="166"/>
      <c r="D8" s="166"/>
      <c r="E8" s="166"/>
      <c r="F8" s="167"/>
      <c r="G8" s="109" t="s">
        <v>270</v>
      </c>
      <c r="H8" s="109" t="s">
        <v>271</v>
      </c>
      <c r="I8" s="109" t="s">
        <v>270</v>
      </c>
      <c r="J8" s="109" t="s">
        <v>271</v>
      </c>
      <c r="K8" s="109" t="s">
        <v>270</v>
      </c>
      <c r="L8" s="109" t="s">
        <v>271</v>
      </c>
      <c r="M8" s="109" t="s">
        <v>270</v>
      </c>
      <c r="N8" s="109" t="s">
        <v>271</v>
      </c>
    </row>
    <row r="9" spans="2:16" x14ac:dyDescent="0.25">
      <c r="B9" s="110">
        <v>1</v>
      </c>
      <c r="C9" s="173" t="str">
        <f>'[2]MATERIAL + M.O. ATUALIZADA'!C8</f>
        <v>SERVIÇOS INICIAIS</v>
      </c>
      <c r="D9" s="174"/>
      <c r="E9" s="174"/>
      <c r="F9" s="175"/>
      <c r="G9" s="111">
        <f>'MATERIAL + M.O. ATUALIZADA'!N15</f>
        <v>15815.769999999999</v>
      </c>
      <c r="H9" s="112">
        <f>G9*N9/M9</f>
        <v>1</v>
      </c>
      <c r="I9" s="111">
        <v>0</v>
      </c>
      <c r="J9" s="112">
        <f>I9*N9/M9</f>
        <v>0</v>
      </c>
      <c r="K9" s="111">
        <v>0</v>
      </c>
      <c r="L9" s="112"/>
      <c r="M9" s="111">
        <f>G9</f>
        <v>15815.769999999999</v>
      </c>
      <c r="N9" s="113">
        <v>1</v>
      </c>
    </row>
    <row r="10" spans="2:16" x14ac:dyDescent="0.25">
      <c r="B10" s="110">
        <v>2</v>
      </c>
      <c r="C10" s="173" t="str">
        <f>'[2]MATERIAL + M.O. ATUALIZADA'!C16</f>
        <v xml:space="preserve">PAVIMENTAÇÃO COM PISO INTERTRAVADO </v>
      </c>
      <c r="D10" s="174"/>
      <c r="E10" s="174"/>
      <c r="F10" s="175"/>
      <c r="G10" s="111">
        <f>'MATERIAL + M.O. ATUALIZADA'!N30*0.25</f>
        <v>14149.557500000001</v>
      </c>
      <c r="H10" s="112">
        <v>0.25</v>
      </c>
      <c r="I10" s="111">
        <f>'MATERIAL + M.O. ATUALIZADA'!N30*0.5</f>
        <v>28299.115000000002</v>
      </c>
      <c r="J10" s="112">
        <v>0.5</v>
      </c>
      <c r="K10" s="111">
        <f>'MATERIAL + M.O. ATUALIZADA'!N30*0.25</f>
        <v>14149.557500000001</v>
      </c>
      <c r="L10" s="112">
        <v>0.25</v>
      </c>
      <c r="M10" s="111">
        <f>'MATERIAL + M.O. ATUALIZADA'!N30</f>
        <v>56598.23</v>
      </c>
      <c r="N10" s="113">
        <v>1</v>
      </c>
    </row>
    <row r="11" spans="2:16" x14ac:dyDescent="0.25">
      <c r="B11" s="110">
        <v>3</v>
      </c>
      <c r="C11" s="174" t="str">
        <f>'[2]MATERIAL + M.O. ATUALIZADA'!C31:E31</f>
        <v>QUADRA DE GRAMA</v>
      </c>
      <c r="D11" s="174"/>
      <c r="E11" s="174"/>
      <c r="F11" s="175"/>
      <c r="G11" s="111">
        <f>('MATERIAL + M.O. ATUALIZADA'!N48*0.3)</f>
        <v>54389.448000000011</v>
      </c>
      <c r="H11" s="112">
        <v>0.3</v>
      </c>
      <c r="I11" s="111">
        <f>'MATERIAL + M.O. ATUALIZADA'!N48*0.3</f>
        <v>54389.448000000011</v>
      </c>
      <c r="J11" s="112">
        <v>0.3</v>
      </c>
      <c r="K11" s="111">
        <f>'MATERIAL + M.O. ATUALIZADA'!N48*0.4</f>
        <v>72519.26400000001</v>
      </c>
      <c r="L11" s="112">
        <v>0.4</v>
      </c>
      <c r="M11" s="114">
        <f>'MATERIAL + M.O. ATUALIZADA'!N48</f>
        <v>181298.16000000003</v>
      </c>
      <c r="N11" s="113">
        <v>1</v>
      </c>
    </row>
    <row r="12" spans="2:16" x14ac:dyDescent="0.25">
      <c r="B12" s="110">
        <v>4</v>
      </c>
      <c r="C12" s="116" t="str">
        <f>'[2]MATERIAL + M.O. ATUALIZADA'!C48:E48</f>
        <v>MURETA EXTERNA E PLAYGROUND</v>
      </c>
      <c r="D12" s="116"/>
      <c r="E12" s="116"/>
      <c r="F12" s="117"/>
      <c r="G12" s="111">
        <f>'MATERIAL + M.O. ATUALIZADA'!N66*0.35</f>
        <v>28371.818999999996</v>
      </c>
      <c r="H12" s="112">
        <v>0.35</v>
      </c>
      <c r="I12" s="111">
        <f>'MATERIAL + M.O. ATUALIZADA'!N66*0.35</f>
        <v>28371.818999999996</v>
      </c>
      <c r="J12" s="112">
        <v>0.35</v>
      </c>
      <c r="K12" s="111">
        <f>'MATERIAL + M.O. ATUALIZADA'!N66*0.3</f>
        <v>24318.701999999997</v>
      </c>
      <c r="L12" s="112">
        <v>0.3</v>
      </c>
      <c r="M12" s="114">
        <f>'MATERIAL + M.O. ATUALIZADA'!N66</f>
        <v>81062.34</v>
      </c>
      <c r="N12" s="113">
        <v>1</v>
      </c>
    </row>
    <row r="13" spans="2:16" x14ac:dyDescent="0.25">
      <c r="B13" s="110">
        <v>5</v>
      </c>
      <c r="C13" s="116" t="str">
        <f>'[2]MATERIAL + M.O. ATUALIZADA'!C66:E66</f>
        <v>ÁREAS PERGOLADOS DE CONCRETO - 5x5m</v>
      </c>
      <c r="D13" s="116"/>
      <c r="E13" s="116"/>
      <c r="F13" s="117"/>
      <c r="G13" s="111">
        <v>0</v>
      </c>
      <c r="H13" s="112">
        <f>G13*N13/M13</f>
        <v>0</v>
      </c>
      <c r="I13" s="111">
        <f>'MATERIAL + M.O. ATUALIZADA'!N80</f>
        <v>32164.18</v>
      </c>
      <c r="J13" s="112">
        <v>1</v>
      </c>
      <c r="K13" s="111">
        <f>'MATERIAL + M.O. ATUALIZADA'!P80</f>
        <v>0</v>
      </c>
      <c r="L13" s="112">
        <v>1</v>
      </c>
      <c r="M13" s="114">
        <f>'MATERIAL + M.O. ATUALIZADA'!N80</f>
        <v>32164.18</v>
      </c>
      <c r="N13" s="113">
        <v>1</v>
      </c>
      <c r="P13" s="115"/>
    </row>
    <row r="14" spans="2:16" x14ac:dyDescent="0.25">
      <c r="B14" s="110">
        <v>6</v>
      </c>
      <c r="C14" s="116" t="str">
        <f>'[2]MATERIAL + M.O. ATUALIZADA'!C79:E79</f>
        <v>MOBILIÁRIO</v>
      </c>
      <c r="D14" s="116"/>
      <c r="E14" s="116"/>
      <c r="F14" s="117"/>
      <c r="G14" s="111">
        <v>0</v>
      </c>
      <c r="H14" s="112">
        <f>G14*N14/M14</f>
        <v>0</v>
      </c>
      <c r="I14" s="111">
        <f>'MATERIAL + M.O. ATUALIZADA'!N89*0.5</f>
        <v>11132.164999999999</v>
      </c>
      <c r="J14" s="112">
        <f>I14*N14/M14</f>
        <v>0.5</v>
      </c>
      <c r="K14" s="111">
        <f>'MATERIAL + M.O. ATUALIZADA'!N89*0.5</f>
        <v>11132.164999999999</v>
      </c>
      <c r="L14" s="112">
        <v>0.5</v>
      </c>
      <c r="M14" s="114">
        <f>'MATERIAL + M.O. ATUALIZADA'!N89</f>
        <v>22264.329999999998</v>
      </c>
      <c r="N14" s="113">
        <v>1</v>
      </c>
      <c r="P14" s="115"/>
    </row>
    <row r="15" spans="2:16" x14ac:dyDescent="0.25">
      <c r="B15" s="110">
        <v>7</v>
      </c>
      <c r="C15" s="116" t="str">
        <f>'[2]MATERIAL + M.O. ATUALIZADA'!C87:E87</f>
        <v>INSTALAÇÕES ELÉTRICAS</v>
      </c>
      <c r="D15" s="116"/>
      <c r="E15" s="116"/>
      <c r="F15" s="117"/>
      <c r="G15" s="111">
        <f>'MATERIAL + M.O. ATUALIZADA'!N106*0.2</f>
        <v>8215.4179999999997</v>
      </c>
      <c r="H15" s="112">
        <v>0.2</v>
      </c>
      <c r="I15" s="111">
        <f>'MATERIAL + M.O. ATUALIZADA'!N106*0.4</f>
        <v>16430.835999999999</v>
      </c>
      <c r="J15" s="112">
        <v>0.4</v>
      </c>
      <c r="K15" s="111">
        <f>'MATERIAL + M.O. ATUALIZADA'!N106*0.4</f>
        <v>16430.835999999999</v>
      </c>
      <c r="L15" s="112">
        <v>0.5</v>
      </c>
      <c r="M15" s="114">
        <f>'MATERIAL + M.O. ATUALIZADA'!N106</f>
        <v>41077.089999999997</v>
      </c>
      <c r="N15" s="113">
        <v>1</v>
      </c>
      <c r="P15" s="115"/>
    </row>
    <row r="16" spans="2:16" x14ac:dyDescent="0.25">
      <c r="B16" s="110">
        <v>8</v>
      </c>
      <c r="C16" s="116" t="str">
        <f>'[2]MATERIAL + M.O. ATUALIZADA'!C103:E103</f>
        <v>DRENAGEM</v>
      </c>
      <c r="D16" s="116"/>
      <c r="E16" s="116"/>
      <c r="F16" s="117"/>
      <c r="G16" s="111">
        <f>'MATERIAL + M.O. ATUALIZADA'!N114</f>
        <v>22847.340000000004</v>
      </c>
      <c r="H16" s="112">
        <v>1</v>
      </c>
      <c r="I16" s="111"/>
      <c r="J16" s="112">
        <f>I16*N16/M16</f>
        <v>0</v>
      </c>
      <c r="K16" s="111"/>
      <c r="L16" s="112">
        <v>0</v>
      </c>
      <c r="M16" s="114">
        <f>'MATERIAL + M.O. ATUALIZADA'!N114</f>
        <v>22847.340000000004</v>
      </c>
      <c r="N16" s="113">
        <v>1</v>
      </c>
    </row>
    <row r="17" spans="2:16" x14ac:dyDescent="0.25">
      <c r="B17" s="110">
        <v>9</v>
      </c>
      <c r="C17" s="116" t="str">
        <f>'[2]MATERIAL + M.O. ATUALIZADA'!C111:E111</f>
        <v>PAISAGISMO</v>
      </c>
      <c r="D17" s="116"/>
      <c r="E17" s="116"/>
      <c r="F17" s="117"/>
      <c r="G17" s="111">
        <v>0</v>
      </c>
      <c r="H17" s="112">
        <v>0</v>
      </c>
      <c r="I17" s="111">
        <f>'MATERIAL + M.O. ATUALIZADA'!N128*0.4</f>
        <v>5393.1760000000013</v>
      </c>
      <c r="J17" s="112">
        <v>0.4</v>
      </c>
      <c r="K17" s="111">
        <f>'MATERIAL + M.O. ATUALIZADA'!N128*0.6</f>
        <v>8089.764000000001</v>
      </c>
      <c r="L17" s="112">
        <v>0.6</v>
      </c>
      <c r="M17" s="114">
        <f>'MATERIAL + M.O. ATUALIZADA'!N128</f>
        <v>13482.940000000002</v>
      </c>
      <c r="N17" s="113">
        <v>1</v>
      </c>
    </row>
    <row r="18" spans="2:16" x14ac:dyDescent="0.25">
      <c r="B18" s="110">
        <v>10</v>
      </c>
      <c r="C18" s="116" t="str">
        <f>'[2]MATERIAL + M.O. ATUALIZADA'!C123</f>
        <v>SERVIÇOS FINAIS</v>
      </c>
      <c r="D18" s="116"/>
      <c r="E18" s="116"/>
      <c r="F18" s="117"/>
      <c r="G18" s="111"/>
      <c r="H18" s="112">
        <v>0</v>
      </c>
      <c r="I18" s="111"/>
      <c r="J18" s="112">
        <v>0</v>
      </c>
      <c r="K18" s="111">
        <f>'MATERIAL + M.O. ATUALIZADA'!N131</f>
        <v>925.35</v>
      </c>
      <c r="L18" s="112">
        <v>1</v>
      </c>
      <c r="M18" s="114">
        <f>'MATERIAL + M.O. ATUALIZADA'!N131</f>
        <v>925.35</v>
      </c>
      <c r="N18" s="113">
        <v>1</v>
      </c>
    </row>
    <row r="19" spans="2:16" x14ac:dyDescent="0.25">
      <c r="B19" s="176"/>
      <c r="C19" s="178" t="s">
        <v>272</v>
      </c>
      <c r="D19" s="179"/>
      <c r="E19" s="179"/>
      <c r="F19" s="180"/>
      <c r="G19" s="118">
        <f>SUM(G9:G18)</f>
        <v>143789.35250000001</v>
      </c>
      <c r="H19" s="119">
        <f>G19/$M$19</f>
        <v>0.30754730232061628</v>
      </c>
      <c r="I19" s="118">
        <f>SUM(I9:I18)</f>
        <v>176180.73900000003</v>
      </c>
      <c r="J19" s="119">
        <f>I19/$M$19</f>
        <v>0.37682839555385433</v>
      </c>
      <c r="K19" s="118">
        <f>SUM(K9:K18)</f>
        <v>147565.6385</v>
      </c>
      <c r="L19" s="119">
        <f>K19/$M$19</f>
        <v>0.31562430212552955</v>
      </c>
      <c r="M19" s="120">
        <f>SUM(M9:M18)</f>
        <v>467535.73</v>
      </c>
      <c r="N19" s="121">
        <v>1</v>
      </c>
      <c r="P19" s="115"/>
    </row>
    <row r="20" spans="2:16" x14ac:dyDescent="0.25">
      <c r="B20" s="177"/>
      <c r="C20" s="178" t="s">
        <v>273</v>
      </c>
      <c r="D20" s="179"/>
      <c r="E20" s="179"/>
      <c r="F20" s="180"/>
      <c r="G20" s="118">
        <f>G19</f>
        <v>143789.35250000001</v>
      </c>
      <c r="H20" s="122">
        <f>H19</f>
        <v>0.30754730232061628</v>
      </c>
      <c r="I20" s="118">
        <f>G20+I19</f>
        <v>319970.09150000004</v>
      </c>
      <c r="J20" s="122">
        <f>J19+H20</f>
        <v>0.68437569787447061</v>
      </c>
      <c r="K20" s="118">
        <f>I20+K19</f>
        <v>467535.73000000004</v>
      </c>
      <c r="L20" s="122">
        <f>L19+J20</f>
        <v>1.0000000000000002</v>
      </c>
    </row>
    <row r="21" spans="2:16" x14ac:dyDescent="0.25">
      <c r="B21" s="88"/>
      <c r="C21" s="88"/>
      <c r="D21" s="88"/>
      <c r="E21" s="88"/>
      <c r="F21" s="88"/>
      <c r="G21" s="88"/>
      <c r="H21" s="89"/>
      <c r="I21" s="89"/>
      <c r="J21" s="89"/>
      <c r="K21" s="123"/>
      <c r="O21" s="115"/>
      <c r="P21" s="115"/>
    </row>
    <row r="22" spans="2:16" ht="15" customHeight="1" x14ac:dyDescent="0.25">
      <c r="B22" s="88"/>
      <c r="C22" s="181" t="s">
        <v>224</v>
      </c>
      <c r="D22" s="181"/>
      <c r="E22" s="124"/>
      <c r="F22" s="124"/>
      <c r="G22" s="124"/>
      <c r="H22" s="125"/>
      <c r="I22" s="125"/>
      <c r="J22" s="85"/>
      <c r="K22" s="123"/>
      <c r="N22" s="115"/>
    </row>
    <row r="23" spans="2:16" ht="15" customHeight="1" x14ac:dyDescent="0.25">
      <c r="B23" s="88"/>
      <c r="C23" s="126" t="s">
        <v>274</v>
      </c>
      <c r="D23" s="126"/>
      <c r="E23" s="127"/>
      <c r="F23" s="182" t="s">
        <v>281</v>
      </c>
      <c r="G23" s="182"/>
      <c r="H23" s="128"/>
      <c r="I23" s="128"/>
      <c r="J23" s="129"/>
      <c r="K23" s="123"/>
      <c r="O23" s="115"/>
      <c r="P23" s="115"/>
    </row>
    <row r="24" spans="2:16" ht="15" customHeight="1" x14ac:dyDescent="0.25">
      <c r="B24" s="88"/>
      <c r="C24" s="183" t="s">
        <v>275</v>
      </c>
      <c r="D24" s="183"/>
      <c r="E24" s="183"/>
      <c r="F24" s="182" t="s">
        <v>276</v>
      </c>
      <c r="G24" s="182"/>
      <c r="H24" s="130"/>
      <c r="I24" s="130"/>
      <c r="J24" s="131"/>
      <c r="K24" s="123"/>
    </row>
    <row r="25" spans="2:16" ht="15" customHeight="1" x14ac:dyDescent="0.25">
      <c r="B25" s="88"/>
      <c r="C25" s="183" t="s">
        <v>277</v>
      </c>
      <c r="D25" s="183"/>
      <c r="E25" s="183"/>
      <c r="F25" s="184">
        <v>1.111</v>
      </c>
      <c r="G25" s="184"/>
      <c r="H25" s="128"/>
      <c r="I25" s="128"/>
      <c r="J25" s="129"/>
      <c r="K25" s="123"/>
    </row>
    <row r="26" spans="2:16" ht="15" customHeight="1" x14ac:dyDescent="0.25">
      <c r="B26" s="88"/>
      <c r="C26" s="183" t="s">
        <v>278</v>
      </c>
      <c r="D26" s="183"/>
      <c r="E26" s="183"/>
      <c r="F26" s="184">
        <v>0.23380000000000001</v>
      </c>
      <c r="G26" s="184"/>
      <c r="H26" s="128"/>
      <c r="I26" s="128"/>
      <c r="J26" s="129"/>
      <c r="K26" s="123"/>
    </row>
    <row r="27" spans="2:16" ht="15" customHeight="1" x14ac:dyDescent="0.25">
      <c r="B27" s="88"/>
      <c r="C27" s="183" t="s">
        <v>279</v>
      </c>
      <c r="D27" s="183"/>
      <c r="E27" s="183"/>
      <c r="F27" s="181" t="s">
        <v>280</v>
      </c>
      <c r="G27" s="181"/>
      <c r="H27" s="181"/>
      <c r="I27" s="132"/>
      <c r="J27" s="101"/>
      <c r="K27" s="92"/>
    </row>
    <row r="28" spans="2:16" ht="18" x14ac:dyDescent="0.25">
      <c r="B28" s="88"/>
      <c r="C28" s="80"/>
      <c r="D28" s="80"/>
      <c r="E28" s="80"/>
      <c r="F28" s="80"/>
      <c r="G28" s="80"/>
      <c r="H28" s="81"/>
      <c r="I28" s="81"/>
      <c r="J28" s="81"/>
      <c r="K28" s="185"/>
      <c r="L28" s="185"/>
      <c r="M28" s="86"/>
      <c r="N28" s="86"/>
      <c r="O28" s="86"/>
    </row>
  </sheetData>
  <mergeCells count="27">
    <mergeCell ref="C26:E26"/>
    <mergeCell ref="F26:G26"/>
    <mergeCell ref="C27:E27"/>
    <mergeCell ref="F27:H27"/>
    <mergeCell ref="K28:L28"/>
    <mergeCell ref="C22:D22"/>
    <mergeCell ref="F23:G23"/>
    <mergeCell ref="C24:E24"/>
    <mergeCell ref="F24:G24"/>
    <mergeCell ref="C25:E25"/>
    <mergeCell ref="F25:G25"/>
    <mergeCell ref="C9:F9"/>
    <mergeCell ref="C10:F10"/>
    <mergeCell ref="C11:F11"/>
    <mergeCell ref="B19:B20"/>
    <mergeCell ref="C19:F19"/>
    <mergeCell ref="C20:F20"/>
    <mergeCell ref="B2:K2"/>
    <mergeCell ref="B3:L3"/>
    <mergeCell ref="B4:K4"/>
    <mergeCell ref="B5:K5"/>
    <mergeCell ref="B6:J6"/>
    <mergeCell ref="B7:F8"/>
    <mergeCell ref="G7:H7"/>
    <mergeCell ref="I7:J7"/>
    <mergeCell ref="K7:L7"/>
    <mergeCell ref="M7:N7"/>
  </mergeCells>
  <phoneticPr fontId="14" type="noConversion"/>
  <pageMargins left="0.511811024" right="0.511811024" top="0.78740157499999996" bottom="0.78740157499999996" header="0.31496062000000002" footer="0.31496062000000002"/>
  <pageSetup scale="79" orientation="landscape" horizontalDpi="4294967293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MATERIAL + M.O. ATUALIZADA</vt:lpstr>
      <vt:lpstr>CRONOGRAMA</vt:lpstr>
      <vt:lpstr>CRONOGRAMA!Area_de_impressao</vt:lpstr>
      <vt:lpstr>'MATERIAL + M.O. ATUALIZADA'!Area_de_impressao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Samanta Amaral Martins</dc:creator>
  <cp:lastModifiedBy>Cristiane Oliveira</cp:lastModifiedBy>
  <cp:lastPrinted>2021-12-08T15:49:00Z</cp:lastPrinted>
  <dcterms:created xsi:type="dcterms:W3CDTF">2021-11-03T14:41:56Z</dcterms:created>
  <dcterms:modified xsi:type="dcterms:W3CDTF">2021-12-08T17:53:14Z</dcterms:modified>
</cp:coreProperties>
</file>