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ompras 06 - CRISTIANE\Editais 2021\Tomada de Preços\TP 19\"/>
    </mc:Choice>
  </mc:AlternateContent>
  <xr:revisionPtr revIDLastSave="0" documentId="8_{819D1374-EB8F-42A0-9331-8067282E6E1A}" xr6:coauthVersionLast="47" xr6:coauthVersionMax="47" xr10:uidLastSave="{00000000-0000-0000-0000-000000000000}"/>
  <bookViews>
    <workbookView xWindow="-120" yWindow="-120" windowWidth="29040" windowHeight="15840" xr2:uid="{921302FE-F959-495D-A8C4-241DE7E346C8}"/>
  </bookViews>
  <sheets>
    <sheet name="MATERIAL + MÃO DE OBRA" sheetId="1" r:id="rId1"/>
  </sheets>
  <externalReferences>
    <externalReference r:id="rId2"/>
  </externalReferences>
  <definedNames>
    <definedName name="_xlnm.Print_Area" localSheetId="0">'MATERIAL + MÃO DE OBRA'!$B$1:$Q$58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4" i="1" l="1"/>
  <c r="O44" i="1"/>
  <c r="Q44" i="1" s="1"/>
  <c r="M44" i="1"/>
  <c r="L44" i="1"/>
  <c r="H44" i="1"/>
  <c r="O43" i="1"/>
  <c r="O45" i="1" s="1"/>
  <c r="K43" i="1"/>
  <c r="J43" i="1"/>
  <c r="L43" i="1" s="1"/>
  <c r="M43" i="1" s="1"/>
  <c r="H43" i="1"/>
  <c r="P43" i="1" s="1"/>
  <c r="P45" i="1" s="1"/>
  <c r="P40" i="1"/>
  <c r="O40" i="1"/>
  <c r="Q40" i="1" s="1"/>
  <c r="M40" i="1"/>
  <c r="L40" i="1"/>
  <c r="H40" i="1"/>
  <c r="P39" i="1"/>
  <c r="O39" i="1"/>
  <c r="Q39" i="1" s="1"/>
  <c r="M39" i="1"/>
  <c r="L39" i="1"/>
  <c r="H39" i="1"/>
  <c r="P38" i="1"/>
  <c r="O38" i="1"/>
  <c r="Q38" i="1" s="1"/>
  <c r="J38" i="1"/>
  <c r="L38" i="1" s="1"/>
  <c r="M38" i="1" s="1"/>
  <c r="H38" i="1"/>
  <c r="P37" i="1"/>
  <c r="O37" i="1"/>
  <c r="Q37" i="1" s="1"/>
  <c r="L37" i="1"/>
  <c r="M37" i="1" s="1"/>
  <c r="H37" i="1"/>
  <c r="P36" i="1"/>
  <c r="O36" i="1"/>
  <c r="Q36" i="1" s="1"/>
  <c r="L36" i="1"/>
  <c r="M36" i="1" s="1"/>
  <c r="H36" i="1"/>
  <c r="P35" i="1"/>
  <c r="O35" i="1"/>
  <c r="Q35" i="1" s="1"/>
  <c r="K35" i="1"/>
  <c r="L35" i="1" s="1"/>
  <c r="M35" i="1" s="1"/>
  <c r="H35" i="1"/>
  <c r="K34" i="1"/>
  <c r="J34" i="1"/>
  <c r="L34" i="1" s="1"/>
  <c r="H34" i="1"/>
  <c r="O34" i="1" s="1"/>
  <c r="L33" i="1"/>
  <c r="H33" i="1"/>
  <c r="O32" i="1"/>
  <c r="K32" i="1"/>
  <c r="H32" i="1"/>
  <c r="P31" i="1"/>
  <c r="O31" i="1"/>
  <c r="Q31" i="1" s="1"/>
  <c r="L31" i="1"/>
  <c r="M31" i="1" s="1"/>
  <c r="H31" i="1"/>
  <c r="P30" i="1"/>
  <c r="O30" i="1"/>
  <c r="L30" i="1"/>
  <c r="M30" i="1" s="1"/>
  <c r="H30" i="1"/>
  <c r="L27" i="1"/>
  <c r="M27" i="1" s="1"/>
  <c r="H27" i="1"/>
  <c r="P27" i="1" s="1"/>
  <c r="L26" i="1"/>
  <c r="L25" i="1"/>
  <c r="M25" i="1" s="1"/>
  <c r="H25" i="1"/>
  <c r="P25" i="1" s="1"/>
  <c r="J24" i="1"/>
  <c r="L24" i="1" s="1"/>
  <c r="H24" i="1"/>
  <c r="L23" i="1"/>
  <c r="H23" i="1"/>
  <c r="L22" i="1"/>
  <c r="M22" i="1" s="1"/>
  <c r="H22" i="1"/>
  <c r="L21" i="1"/>
  <c r="H21" i="1"/>
  <c r="P20" i="1"/>
  <c r="O20" i="1"/>
  <c r="Q20" i="1" s="1"/>
  <c r="L20" i="1"/>
  <c r="M20" i="1" s="1"/>
  <c r="H20" i="1"/>
  <c r="P18" i="1"/>
  <c r="O18" i="1"/>
  <c r="P17" i="1"/>
  <c r="O17" i="1"/>
  <c r="Q17" i="1" s="1"/>
  <c r="L17" i="1"/>
  <c r="M17" i="1" s="1"/>
  <c r="H17" i="1"/>
  <c r="P16" i="1"/>
  <c r="O16" i="1"/>
  <c r="Q16" i="1" s="1"/>
  <c r="L16" i="1"/>
  <c r="M16" i="1" s="1"/>
  <c r="H16" i="1"/>
  <c r="P15" i="1"/>
  <c r="O15" i="1"/>
  <c r="Q15" i="1" s="1"/>
  <c r="L15" i="1"/>
  <c r="M15" i="1" s="1"/>
  <c r="H15" i="1"/>
  <c r="K12" i="1"/>
  <c r="J12" i="1"/>
  <c r="H12" i="1"/>
  <c r="P12" i="1" s="1"/>
  <c r="O11" i="1"/>
  <c r="Q11" i="1" s="1"/>
  <c r="L11" i="1"/>
  <c r="M11" i="1" s="1"/>
  <c r="K11" i="1"/>
  <c r="J11" i="1"/>
  <c r="H11" i="1"/>
  <c r="P11" i="1" s="1"/>
  <c r="O10" i="1"/>
  <c r="K10" i="1"/>
  <c r="J10" i="1"/>
  <c r="L10" i="1" s="1"/>
  <c r="M10" i="1" s="1"/>
  <c r="H10" i="1"/>
  <c r="P10" i="1" s="1"/>
  <c r="K9" i="1"/>
  <c r="J9" i="1"/>
  <c r="H9" i="1"/>
  <c r="P9" i="1" s="1"/>
  <c r="P21" i="1" l="1"/>
  <c r="O21" i="1"/>
  <c r="Q10" i="1"/>
  <c r="R17" i="1"/>
  <c r="Q18" i="1"/>
  <c r="M21" i="1"/>
  <c r="M24" i="1"/>
  <c r="O41" i="1"/>
  <c r="M34" i="1"/>
  <c r="P33" i="1"/>
  <c r="O33" i="1"/>
  <c r="M23" i="1"/>
  <c r="M33" i="1"/>
  <c r="P24" i="1"/>
  <c r="O24" i="1"/>
  <c r="Q34" i="1"/>
  <c r="O9" i="1"/>
  <c r="L9" i="1"/>
  <c r="M9" i="1" s="1"/>
  <c r="O12" i="1"/>
  <c r="Q12" i="1" s="1"/>
  <c r="L12" i="1"/>
  <c r="M12" i="1" s="1"/>
  <c r="P22" i="1"/>
  <c r="O22" i="1"/>
  <c r="P32" i="1"/>
  <c r="L32" i="1"/>
  <c r="M32" i="1" s="1"/>
  <c r="P23" i="1"/>
  <c r="O23" i="1"/>
  <c r="P13" i="1"/>
  <c r="Q32" i="1"/>
  <c r="P34" i="1"/>
  <c r="H26" i="1"/>
  <c r="Q43" i="1"/>
  <c r="O25" i="1"/>
  <c r="Q25" i="1" s="1"/>
  <c r="O27" i="1"/>
  <c r="Q27" i="1" s="1"/>
  <c r="Q30" i="1"/>
  <c r="P28" i="1" l="1"/>
  <c r="P46" i="1" s="1"/>
  <c r="R44" i="1"/>
  <c r="Q45" i="1"/>
  <c r="Q23" i="1"/>
  <c r="P26" i="1"/>
  <c r="O26" i="1"/>
  <c r="M26" i="1"/>
  <c r="P41" i="1"/>
  <c r="O13" i="1"/>
  <c r="Q9" i="1"/>
  <c r="Q33" i="1"/>
  <c r="R40" i="1" s="1"/>
  <c r="Q21" i="1"/>
  <c r="Q22" i="1"/>
  <c r="Q24" i="1"/>
  <c r="Q26" i="1" l="1"/>
  <c r="O28" i="1"/>
  <c r="Q13" i="1"/>
  <c r="R12" i="1"/>
  <c r="R45" i="1" s="1"/>
  <c r="Q41" i="1"/>
  <c r="O46" i="1"/>
  <c r="R27" i="1"/>
  <c r="Q28" i="1"/>
  <c r="Q46" i="1" l="1"/>
</calcChain>
</file>

<file path=xl/sharedStrings.xml><?xml version="1.0" encoding="utf-8"?>
<sst xmlns="http://schemas.openxmlformats.org/spreadsheetml/2006/main" count="130" uniqueCount="108">
  <si>
    <t>Relatório Global - Data: 13 de outubro de 2021</t>
  </si>
  <si>
    <t>Obra: PAVIMENTAÇÃO E MICRODRENAGEM DA RUA BENTO MARTINS DA FONSECA</t>
  </si>
  <si>
    <t>Cliente: PREFEITURA MUNICIPAL DE TRIUNFO</t>
  </si>
  <si>
    <t>Endereço: RUA GEN. FLORES DA CUNHA, 245 - TRIUNFO</t>
  </si>
  <si>
    <t>ITEM</t>
  </si>
  <si>
    <t>Código SINAPI</t>
  </si>
  <si>
    <t>DESCRIÇÃO</t>
  </si>
  <si>
    <t>QTD.</t>
  </si>
  <si>
    <t xml:space="preserve">UN </t>
  </si>
  <si>
    <t>PREÇO UNITÁRIO SEM BDI [R$]</t>
  </si>
  <si>
    <t>PREÇO TOTAL S/ BDI</t>
  </si>
  <si>
    <t>BDI</t>
  </si>
  <si>
    <t>PREÇO TOTAL COM BDI [R$]</t>
  </si>
  <si>
    <t>MATERIAL    [R$]</t>
  </si>
  <si>
    <t>MÃO DE OBRA   [R$]</t>
  </si>
  <si>
    <t>MATERIAL + MÃO DE OBRA    [R$]</t>
  </si>
  <si>
    <t>MATERIAL</t>
  </si>
  <si>
    <t>MÃO DE OBRA</t>
  </si>
  <si>
    <t>TOTAL         [R$]</t>
  </si>
  <si>
    <t>SERVIÇOS INICIAIS</t>
  </si>
  <si>
    <t>1.1</t>
  </si>
  <si>
    <t>CP-1</t>
  </si>
  <si>
    <t>PLACA DE OBRA EM CHAPA DE AÇO GALVANIZADA</t>
  </si>
  <si>
    <t>m²</t>
  </si>
  <si>
    <t>1.2</t>
  </si>
  <si>
    <t>CP-2</t>
  </si>
  <si>
    <t>ADMINISTRAÇÃO DE OBRA</t>
  </si>
  <si>
    <t>mês</t>
  </si>
  <si>
    <t>1.3</t>
  </si>
  <si>
    <t>CP-3</t>
  </si>
  <si>
    <t>MOBILIZAÇÃO DE OBRA</t>
  </si>
  <si>
    <t>1.4</t>
  </si>
  <si>
    <t>SERVIÇOS TOPOGRÁFICOS EM PAVIMENTAÇÃO</t>
  </si>
  <si>
    <t>m</t>
  </si>
  <si>
    <t>SUBTOTAL ITEM 1:</t>
  </si>
  <si>
    <t>TERRAPLANAGEM</t>
  </si>
  <si>
    <t>2.1</t>
  </si>
  <si>
    <t>ESCAVAÇÃO VERTICAL A CÉU ABERTO, EM OBRAS DE INFRAESTRUTURA, INCLUINDO CARGA, DESCARGA E TRANSPORTE, EM SOLO DE 1ª CATEGORIA COM ESCAVADEIRA HIDRÁULICA</t>
  </si>
  <si>
    <t>m³</t>
  </si>
  <si>
    <t>2.2</t>
  </si>
  <si>
    <t xml:space="preserve">EXECUÇÃO E COMPACTAÇÃO DE ATERRO COM SOLO PREDOMINANTEMENTE ARGILOSO - EXCLUSIVE SOLO, ESCAVAÇÃO, CARGA E TRANSPORTE. </t>
  </si>
  <si>
    <t>2.3</t>
  </si>
  <si>
    <t xml:space="preserve">REGULARIZAÇÃO E COMPACTAÇÃO DE SUBLEITO </t>
  </si>
  <si>
    <t>SUBTOTAL ITEM 2:</t>
  </si>
  <si>
    <t>MICRODRENAGEM</t>
  </si>
  <si>
    <t>3.1</t>
  </si>
  <si>
    <t>ESCAVAÇÃO MECANIZADA DE VALA COM PROFUNDIDADE ATÉ 1,5M</t>
  </si>
  <si>
    <t>3.2</t>
  </si>
  <si>
    <t>PREPARO DE FUNDO DE VALA COM LARGURA MENOR QUE 1,5 M, COM CAMADA DE BRITA, LANÇAMENTO MANUAL.</t>
  </si>
  <si>
    <t>3.3</t>
  </si>
  <si>
    <t>TUBO DE CONCRETO SIMPLES PARA AGUAS PLUVIAIS, CLASSE PS1, COM ENCAIXE MACHO E FEMEA, DIAMETRO NOMINAL DE 400 MM</t>
  </si>
  <si>
    <t>3.4</t>
  </si>
  <si>
    <t>TUBO DE CONCRETO ARMADO PARA AGUAS PLUVIAIS, CLASSE PA-1, COM ENCAIXE MACHO E FEMEA, DIAMETRO NOMINAL DE 400 MM</t>
  </si>
  <si>
    <t>3.5</t>
  </si>
  <si>
    <t>ASSENTAMENTO DE TUBO DE CONCRETO PARA REDES COLETORAS DE ÁGUAS PLUVIAIS, DIÂMETRO DE 400 MM</t>
  </si>
  <si>
    <t>3.6</t>
  </si>
  <si>
    <t>REATERRO MECANIZADO DE VALA COM RETROESCAVADEIRA</t>
  </si>
  <si>
    <t>3.7</t>
  </si>
  <si>
    <t>TRANSPORTE COM CAMINHÃO BASCULANTE DE 10 M³, EM VIA URBANA PAVIMENTADA, DMT = 3,8 km (BOTA FORA)</t>
  </si>
  <si>
    <t>m³xkm</t>
  </si>
  <si>
    <t>3.8</t>
  </si>
  <si>
    <t>BOCA DE LOBO SIMPLES RETANGULAR</t>
  </si>
  <si>
    <t xml:space="preserve">un </t>
  </si>
  <si>
    <t>SUBTOTAL ITEM 3:</t>
  </si>
  <si>
    <t>PAVIMENTAÇÃO</t>
  </si>
  <si>
    <t>4.1</t>
  </si>
  <si>
    <t>EXECUÇÃO E COMPACTAÇÃO DE SUB BASE PARA PAVIMENTAÇÃO DE RACHÃO, INCLUSO TRAVAMENTO</t>
  </si>
  <si>
    <t>4.2</t>
  </si>
  <si>
    <t xml:space="preserve">EXECUÇÃO E COMPACTAÇÃO DE BASE PARA PAVIMENTAÇÃO DE BRITA GRADUADA SIMPLES </t>
  </si>
  <si>
    <t>4.3</t>
  </si>
  <si>
    <t>TRANSPORTE COM CAMINHÃO BASCULANTE 6M³ EM RODOVIA PAVIMENTADA DMT = 35km (JAZIDA)</t>
  </si>
  <si>
    <t>4.4</t>
  </si>
  <si>
    <t>CARGA, MANOBRAS E DESCARGA COM CAMINHAO BASCULANTE 6 M3 (DESCARGA LIVRE)</t>
  </si>
  <si>
    <t>4.5</t>
  </si>
  <si>
    <t>CP-5</t>
  </si>
  <si>
    <t xml:space="preserve">EXECUÇÃO DE IMPRIMAÇÃO COM ASFALTO DILUÍDO </t>
  </si>
  <si>
    <t>4.6</t>
  </si>
  <si>
    <t>EXECUÇÃO DE PINTURA DE LIGAÇÃO COM EMULSÃO ASFÁLTICA RR-2C.</t>
  </si>
  <si>
    <t>4.7</t>
  </si>
  <si>
    <t>EXECUÇÃO DE PAVIMENTO COM APLICAÇÃO DE CONCRETO ASFÁLTICO, CAMADA DE ROLAMENTO - CBUQ 6cm</t>
  </si>
  <si>
    <t>4.8</t>
  </si>
  <si>
    <t>TRANSPORTE COM CAMINHÃO BASCULANTE 10 M3 DE CBUQ DMT = 35km</t>
  </si>
  <si>
    <t>4.9</t>
  </si>
  <si>
    <t>CARGA, MANOBRAS E DESCARGA DE MISTURA BETUMINOSA A QUENTE, COM CAMINHAO BASCULANTE 6 M3, DESCARGA EM VIBRO-ACABADORA</t>
  </si>
  <si>
    <t>4.10</t>
  </si>
  <si>
    <t>ASSENTAMENTO DE GUIA (MEIO-FIO) EM TRECHO RETO, CONFECCIONADA EM CONCRETO,  PRÉ-FABRICADO, DIMENSÕES 100X15X13X30 CM (COMPRIMENTO X BASE INFERIOR X BASE SUPERIOR X ALTURA), PARA VIAS URBANAS (USO VIÁRIO)</t>
  </si>
  <si>
    <t>4.11</t>
  </si>
  <si>
    <t>PINTURA DE MEIO-FIO COM TINTA BRANCA A BASE DE CAL (CAIAÇÃO).</t>
  </si>
  <si>
    <t>SUBTOTAL ITEM 4:</t>
  </si>
  <si>
    <t>SINALIZAÇÃO</t>
  </si>
  <si>
    <t>5.1</t>
  </si>
  <si>
    <t>CP-4</t>
  </si>
  <si>
    <t>LIMPEZA E PREPARO DE SUPERFICIE DE CONCRETO PARA RECEBER PINTURA</t>
  </si>
  <si>
    <t>5.2</t>
  </si>
  <si>
    <t>SINALIZAÇÃO HORIZONTAL COM TINTA RETRORREFLETIVA A BASE DE RESINA ACRILICA, COM MICRO ESFERAS DE VIDRO</t>
  </si>
  <si>
    <t>SUBTOTAL ITEM 5:</t>
  </si>
  <si>
    <t>TOTAL DO ORÇAMENTO</t>
  </si>
  <si>
    <t>Observações:</t>
  </si>
  <si>
    <t xml:space="preserve">  - Data base de referência: </t>
  </si>
  <si>
    <t>SINAPI 20/09/2021</t>
  </si>
  <si>
    <t xml:space="preserve">  - Código:</t>
  </si>
  <si>
    <t>PCI.818.01</t>
  </si>
  <si>
    <t xml:space="preserve">  - Encargos:</t>
  </si>
  <si>
    <t xml:space="preserve">  - BDI</t>
  </si>
  <si>
    <t xml:space="preserve">  - Nome do Responsável:</t>
  </si>
  <si>
    <t>Paula Orvana G. Wiebbeling</t>
  </si>
  <si>
    <t>Triunfo/RS, 13 de outubro de 2021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</si>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</sst>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0.0"/>
    <numFmt numFmtId="166" formatCode="&quot;R$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u/>
      <sz val="12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4"/>
      <color rgb="FF000000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4" fillId="2" borderId="0" xfId="2" applyFont="1" applyFill="1" applyAlignment="1">
      <alignment vertical="top"/>
    </xf>
    <xf numFmtId="0" fontId="4" fillId="2" borderId="0" xfId="2" applyFont="1" applyFill="1" applyAlignment="1">
      <alignment horizontal="left" vertical="top"/>
    </xf>
    <xf numFmtId="0" fontId="4" fillId="0" borderId="0" xfId="2" applyFont="1" applyAlignment="1">
      <alignment horizontal="left" vertical="top"/>
    </xf>
    <xf numFmtId="164" fontId="8" fillId="3" borderId="12" xfId="2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1" fontId="9" fillId="4" borderId="9" xfId="2" applyNumberFormat="1" applyFont="1" applyFill="1" applyBorder="1" applyAlignment="1">
      <alignment horizontal="center" vertical="center" shrinkToFit="1"/>
    </xf>
    <xf numFmtId="0" fontId="4" fillId="2" borderId="0" xfId="2" applyFont="1" applyFill="1" applyAlignment="1">
      <alignment vertical="center" wrapText="1"/>
    </xf>
    <xf numFmtId="165" fontId="7" fillId="2" borderId="12" xfId="2" applyNumberFormat="1" applyFont="1" applyFill="1" applyBorder="1" applyAlignment="1">
      <alignment horizontal="center" vertical="center" shrinkToFit="1"/>
    </xf>
    <xf numFmtId="0" fontId="7" fillId="2" borderId="12" xfId="2" applyFont="1" applyFill="1" applyBorder="1" applyAlignment="1">
      <alignment horizontal="center" vertical="center" wrapText="1" shrinkToFit="1"/>
    </xf>
    <xf numFmtId="2" fontId="7" fillId="2" borderId="12" xfId="2" applyNumberFormat="1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164" fontId="7" fillId="2" borderId="12" xfId="2" applyNumberFormat="1" applyFont="1" applyFill="1" applyBorder="1" applyAlignment="1">
      <alignment horizontal="center" vertical="center" wrapText="1" shrinkToFit="1"/>
    </xf>
    <xf numFmtId="164" fontId="7" fillId="2" borderId="12" xfId="2" applyNumberFormat="1" applyFont="1" applyFill="1" applyBorder="1" applyAlignment="1">
      <alignment horizontal="center" vertical="center" shrinkToFit="1"/>
    </xf>
    <xf numFmtId="10" fontId="7" fillId="2" borderId="12" xfId="2" applyNumberFormat="1" applyFont="1" applyFill="1" applyBorder="1" applyAlignment="1">
      <alignment horizontal="center" vertical="center" wrapText="1" shrinkToFit="1"/>
    </xf>
    <xf numFmtId="0" fontId="4" fillId="2" borderId="0" xfId="2" applyFont="1" applyFill="1" applyAlignment="1">
      <alignment vertical="center"/>
    </xf>
    <xf numFmtId="0" fontId="7" fillId="0" borderId="12" xfId="2" applyFont="1" applyBorder="1" applyAlignment="1">
      <alignment horizontal="center" vertical="center" wrapText="1" shrinkToFit="1"/>
    </xf>
    <xf numFmtId="0" fontId="7" fillId="0" borderId="12" xfId="2" applyFont="1" applyBorder="1" applyAlignment="1">
      <alignment horizontal="center" vertical="center" wrapText="1"/>
    </xf>
    <xf numFmtId="164" fontId="7" fillId="0" borderId="12" xfId="2" applyNumberFormat="1" applyFont="1" applyBorder="1" applyAlignment="1">
      <alignment horizontal="center" vertical="center" wrapText="1" shrinkToFit="1"/>
    </xf>
    <xf numFmtId="164" fontId="4" fillId="2" borderId="0" xfId="2" applyNumberFormat="1" applyFont="1" applyFill="1" applyAlignment="1">
      <alignment vertical="center" wrapText="1"/>
    </xf>
    <xf numFmtId="166" fontId="9" fillId="2" borderId="10" xfId="2" applyNumberFormat="1" applyFont="1" applyFill="1" applyBorder="1" applyAlignment="1">
      <alignment horizontal="center" vertical="center" shrinkToFit="1"/>
    </xf>
    <xf numFmtId="0" fontId="10" fillId="2" borderId="0" xfId="2" applyFont="1" applyFill="1" applyAlignment="1">
      <alignment vertical="center" wrapText="1"/>
    </xf>
    <xf numFmtId="0" fontId="10" fillId="2" borderId="0" xfId="2" applyFont="1" applyFill="1" applyAlignment="1">
      <alignment vertical="top"/>
    </xf>
    <xf numFmtId="0" fontId="10" fillId="2" borderId="0" xfId="2" applyFont="1" applyFill="1" applyAlignment="1">
      <alignment horizontal="left" vertical="top"/>
    </xf>
    <xf numFmtId="0" fontId="10" fillId="0" borderId="0" xfId="2" applyFont="1" applyAlignment="1">
      <alignment horizontal="left" vertical="top"/>
    </xf>
    <xf numFmtId="0" fontId="4" fillId="2" borderId="0" xfId="2" applyFont="1" applyFill="1"/>
    <xf numFmtId="0" fontId="10" fillId="2" borderId="0" xfId="2" applyFont="1" applyFill="1" applyAlignment="1">
      <alignment vertical="center"/>
    </xf>
    <xf numFmtId="0" fontId="5" fillId="0" borderId="12" xfId="2" applyFont="1" applyBorder="1" applyAlignment="1">
      <alignment horizontal="center" vertical="center" wrapText="1" shrinkToFit="1"/>
    </xf>
    <xf numFmtId="2" fontId="5" fillId="2" borderId="12" xfId="2" applyNumberFormat="1" applyFont="1" applyFill="1" applyBorder="1" applyAlignment="1">
      <alignment horizontal="center" vertical="center" wrapText="1"/>
    </xf>
    <xf numFmtId="164" fontId="10" fillId="2" borderId="0" xfId="2" applyNumberFormat="1" applyFont="1" applyFill="1" applyAlignment="1">
      <alignment vertical="center" wrapText="1"/>
    </xf>
    <xf numFmtId="166" fontId="8" fillId="4" borderId="12" xfId="2" applyNumberFormat="1" applyFont="1" applyFill="1" applyBorder="1" applyAlignment="1">
      <alignment horizontal="center" vertical="center" shrinkToFit="1"/>
    </xf>
    <xf numFmtId="0" fontId="3" fillId="2" borderId="0" xfId="2" applyFont="1" applyFill="1" applyAlignment="1">
      <alignment horizontal="center" vertical="top"/>
    </xf>
    <xf numFmtId="0" fontId="11" fillId="2" borderId="0" xfId="2" applyFont="1" applyFill="1" applyAlignment="1">
      <alignment horizontal="left" vertical="top"/>
    </xf>
    <xf numFmtId="0" fontId="12" fillId="2" borderId="0" xfId="2" applyFont="1" applyFill="1" applyAlignment="1">
      <alignment horizontal="center" vertical="center"/>
    </xf>
    <xf numFmtId="0" fontId="11" fillId="2" borderId="0" xfId="2" applyFont="1" applyFill="1" applyAlignment="1">
      <alignment horizontal="center" vertical="center"/>
    </xf>
    <xf numFmtId="164" fontId="11" fillId="2" borderId="0" xfId="2" applyNumberFormat="1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2" fillId="2" borderId="0" xfId="0" applyFont="1" applyFill="1"/>
    <xf numFmtId="0" fontId="13" fillId="2" borderId="0" xfId="0" applyFont="1" applyFill="1"/>
    <xf numFmtId="164" fontId="4" fillId="2" borderId="0" xfId="2" applyNumberFormat="1" applyFont="1" applyFill="1" applyAlignment="1">
      <alignment vertical="center"/>
    </xf>
    <xf numFmtId="0" fontId="11" fillId="2" borderId="0" xfId="2" applyFont="1" applyFill="1" applyAlignment="1">
      <alignment horizontal="left" vertical="center"/>
    </xf>
    <xf numFmtId="164" fontId="11" fillId="2" borderId="0" xfId="2" applyNumberFormat="1" applyFont="1" applyFill="1" applyAlignment="1">
      <alignment vertical="center"/>
    </xf>
    <xf numFmtId="14" fontId="13" fillId="2" borderId="0" xfId="0" applyNumberFormat="1" applyFont="1" applyFill="1" applyAlignment="1">
      <alignment horizontal="left" vertical="center"/>
    </xf>
    <xf numFmtId="0" fontId="12" fillId="2" borderId="0" xfId="2" applyFont="1" applyFill="1" applyAlignment="1">
      <alignment horizontal="left" vertical="top"/>
    </xf>
    <xf numFmtId="0" fontId="3" fillId="2" borderId="0" xfId="2" applyFont="1" applyFill="1" applyAlignment="1">
      <alignment horizontal="left" vertical="top"/>
    </xf>
    <xf numFmtId="0" fontId="5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164" fontId="3" fillId="2" borderId="0" xfId="2" applyNumberFormat="1" applyFont="1" applyFill="1" applyAlignment="1">
      <alignment vertical="center"/>
    </xf>
    <xf numFmtId="0" fontId="4" fillId="2" borderId="0" xfId="2" applyFont="1" applyFill="1" applyAlignment="1">
      <alignment horizontal="center" vertical="top"/>
    </xf>
    <xf numFmtId="0" fontId="14" fillId="2" borderId="0" xfId="2" applyFont="1" applyFill="1" applyAlignment="1">
      <alignment horizontal="center" vertical="center"/>
    </xf>
    <xf numFmtId="164" fontId="4" fillId="2" borderId="0" xfId="2" applyNumberFormat="1" applyFont="1" applyFill="1" applyAlignment="1">
      <alignment horizontal="center" vertical="center"/>
    </xf>
    <xf numFmtId="0" fontId="4" fillId="0" borderId="0" xfId="2" applyFont="1" applyAlignment="1">
      <alignment horizontal="center" vertical="top"/>
    </xf>
    <xf numFmtId="0" fontId="14" fillId="0" borderId="0" xfId="2" applyFont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164" fontId="11" fillId="2" borderId="0" xfId="2" applyNumberFormat="1" applyFont="1" applyFill="1" applyAlignment="1">
      <alignment horizontal="right" vertical="center"/>
    </xf>
    <xf numFmtId="0" fontId="3" fillId="2" borderId="0" xfId="2" applyFont="1" applyFill="1" applyAlignment="1">
      <alignment horizontal="center" vertical="top"/>
    </xf>
    <xf numFmtId="0" fontId="13" fillId="2" borderId="0" xfId="0" quotePrefix="1" applyFont="1" applyFill="1" applyAlignment="1">
      <alignment horizontal="left" vertical="center"/>
    </xf>
    <xf numFmtId="10" fontId="11" fillId="2" borderId="0" xfId="1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165" fontId="8" fillId="4" borderId="9" xfId="2" applyNumberFormat="1" applyFont="1" applyFill="1" applyBorder="1" applyAlignment="1">
      <alignment horizontal="center" vertical="center" shrinkToFit="1"/>
    </xf>
    <xf numFmtId="165" fontId="8" fillId="4" borderId="10" xfId="2" applyNumberFormat="1" applyFont="1" applyFill="1" applyBorder="1" applyAlignment="1">
      <alignment horizontal="center" vertical="center" shrinkToFit="1"/>
    </xf>
    <xf numFmtId="165" fontId="8" fillId="4" borderId="11" xfId="2" applyNumberFormat="1" applyFont="1" applyFill="1" applyBorder="1" applyAlignment="1">
      <alignment horizontal="center" vertical="center" shrinkToFit="1"/>
    </xf>
    <xf numFmtId="14" fontId="13" fillId="2" borderId="0" xfId="0" applyNumberFormat="1" applyFont="1" applyFill="1" applyAlignment="1">
      <alignment horizontal="left" vertical="center"/>
    </xf>
    <xf numFmtId="0" fontId="7" fillId="2" borderId="9" xfId="2" applyFont="1" applyFill="1" applyBorder="1" applyAlignment="1">
      <alignment horizontal="left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7" fillId="2" borderId="11" xfId="2" applyFont="1" applyFill="1" applyBorder="1" applyAlignment="1">
      <alignment horizontal="left" vertical="center" wrapText="1"/>
    </xf>
    <xf numFmtId="165" fontId="9" fillId="2" borderId="9" xfId="2" applyNumberFormat="1" applyFont="1" applyFill="1" applyBorder="1" applyAlignment="1">
      <alignment horizontal="right" vertical="center" shrinkToFit="1"/>
    </xf>
    <xf numFmtId="165" fontId="9" fillId="2" borderId="10" xfId="2" applyNumberFormat="1" applyFont="1" applyFill="1" applyBorder="1" applyAlignment="1">
      <alignment horizontal="right" vertical="center" shrinkToFit="1"/>
    </xf>
    <xf numFmtId="0" fontId="9" fillId="4" borderId="10" xfId="2" applyFont="1" applyFill="1" applyBorder="1" applyAlignment="1">
      <alignment horizontal="left" vertical="center"/>
    </xf>
    <xf numFmtId="0" fontId="9" fillId="4" borderId="11" xfId="2" applyFont="1" applyFill="1" applyBorder="1" applyAlignment="1">
      <alignment horizontal="left" vertical="center"/>
    </xf>
    <xf numFmtId="0" fontId="5" fillId="2" borderId="9" xfId="2" applyFont="1" applyFill="1" applyBorder="1" applyAlignment="1">
      <alignment horizontal="left" vertical="center" wrapText="1"/>
    </xf>
    <xf numFmtId="0" fontId="5" fillId="2" borderId="10" xfId="2" applyFont="1" applyFill="1" applyBorder="1" applyAlignment="1">
      <alignment horizontal="left" vertical="center" wrapText="1"/>
    </xf>
    <xf numFmtId="0" fontId="5" fillId="2" borderId="11" xfId="2" applyFont="1" applyFill="1" applyBorder="1" applyAlignment="1">
      <alignment horizontal="left" vertical="center" wrapText="1"/>
    </xf>
    <xf numFmtId="164" fontId="8" fillId="3" borderId="12" xfId="2" applyNumberFormat="1" applyFont="1" applyFill="1" applyBorder="1" applyAlignment="1">
      <alignment horizontal="center" vertical="center" wrapText="1"/>
    </xf>
    <xf numFmtId="2" fontId="3" fillId="0" borderId="1" xfId="2" applyNumberFormat="1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center" vertical="center" wrapText="1"/>
    </xf>
    <xf numFmtId="2" fontId="3" fillId="0" borderId="3" xfId="2" applyNumberFormat="1" applyFont="1" applyBorder="1" applyAlignment="1">
      <alignment horizontal="center" vertical="center" wrapText="1"/>
    </xf>
    <xf numFmtId="2" fontId="5" fillId="0" borderId="4" xfId="2" applyNumberFormat="1" applyFont="1" applyBorder="1" applyAlignment="1">
      <alignment horizontal="center" vertical="center" wrapText="1"/>
    </xf>
    <xf numFmtId="2" fontId="3" fillId="0" borderId="0" xfId="2" applyNumberFormat="1" applyFont="1" applyAlignment="1">
      <alignment horizontal="center" vertical="center" wrapText="1"/>
    </xf>
    <xf numFmtId="2" fontId="3" fillId="0" borderId="5" xfId="2" applyNumberFormat="1" applyFont="1" applyBorder="1" applyAlignment="1">
      <alignment horizontal="center" vertical="center" wrapText="1"/>
    </xf>
    <xf numFmtId="2" fontId="6" fillId="0" borderId="4" xfId="2" applyNumberFormat="1" applyFont="1" applyBorder="1" applyAlignment="1">
      <alignment horizontal="center" vertical="center" wrapText="1"/>
    </xf>
    <xf numFmtId="2" fontId="6" fillId="0" borderId="0" xfId="2" applyNumberFormat="1" applyFont="1" applyAlignment="1">
      <alignment horizontal="center" vertical="center" wrapText="1"/>
    </xf>
    <xf numFmtId="2" fontId="6" fillId="0" borderId="5" xfId="2" applyNumberFormat="1" applyFont="1" applyBorder="1" applyAlignment="1">
      <alignment horizontal="center" vertical="center" wrapText="1"/>
    </xf>
    <xf numFmtId="2" fontId="3" fillId="0" borderId="6" xfId="2" applyNumberFormat="1" applyFont="1" applyBorder="1" applyAlignment="1">
      <alignment horizontal="center" vertical="center" wrapText="1"/>
    </xf>
    <xf numFmtId="2" fontId="3" fillId="0" borderId="7" xfId="2" applyNumberFormat="1" applyFont="1" applyBorder="1" applyAlignment="1">
      <alignment horizontal="center" vertical="center" wrapText="1"/>
    </xf>
    <xf numFmtId="2" fontId="3" fillId="0" borderId="8" xfId="2" applyNumberFormat="1" applyFont="1" applyBorder="1" applyAlignment="1">
      <alignment horizontal="center" vertical="center" wrapText="1"/>
    </xf>
    <xf numFmtId="0" fontId="7" fillId="3" borderId="9" xfId="2" applyFont="1" applyFill="1" applyBorder="1" applyAlignment="1">
      <alignment horizontal="left" vertical="center" wrapText="1"/>
    </xf>
    <xf numFmtId="0" fontId="7" fillId="3" borderId="10" xfId="2" applyFont="1" applyFill="1" applyBorder="1" applyAlignment="1">
      <alignment horizontal="left" vertical="center" wrapText="1"/>
    </xf>
    <xf numFmtId="0" fontId="7" fillId="3" borderId="11" xfId="2" applyFont="1" applyFill="1" applyBorder="1" applyAlignment="1">
      <alignment horizontal="left" vertical="center" wrapText="1"/>
    </xf>
    <xf numFmtId="0" fontId="8" fillId="3" borderId="12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1AB2803A-0771-4897-93CE-4DADD3B9446D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7</xdr:row>
      <xdr:rowOff>0</xdr:rowOff>
    </xdr:from>
    <xdr:to>
      <xdr:col>17</xdr:col>
      <xdr:colOff>0</xdr:colOff>
      <xdr:row>7</xdr:row>
      <xdr:rowOff>26035</xdr:rowOff>
    </xdr:to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464E7599-C165-4BFD-A2DB-893C9DE3275E}"/>
            </a:ext>
          </a:extLst>
        </xdr:cNvPr>
        <xdr:cNvSpPr/>
      </xdr:nvSpPr>
      <xdr:spPr>
        <a:xfrm>
          <a:off x="17240250" y="21907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0</xdr:colOff>
      <xdr:row>7</xdr:row>
      <xdr:rowOff>40005</xdr:rowOff>
    </xdr:to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B309C1AB-6395-474B-BE5B-619C0026C669}"/>
            </a:ext>
          </a:extLst>
        </xdr:cNvPr>
        <xdr:cNvSpPr/>
      </xdr:nvSpPr>
      <xdr:spPr>
        <a:xfrm>
          <a:off x="17240250" y="21907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2</xdr:col>
      <xdr:colOff>112058</xdr:colOff>
      <xdr:row>0</xdr:row>
      <xdr:rowOff>33618</xdr:rowOff>
    </xdr:from>
    <xdr:to>
      <xdr:col>3</xdr:col>
      <xdr:colOff>136646</xdr:colOff>
      <xdr:row>3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0F231FA-CBAF-43E7-A230-B115EF97FE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21683" y="33618"/>
          <a:ext cx="691338" cy="852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0</xdr:colOff>
      <xdr:row>45</xdr:row>
      <xdr:rowOff>26035</xdr:rowOff>
    </xdr:to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5228C485-B46F-4623-A6B5-72F7B2930959}"/>
            </a:ext>
          </a:extLst>
        </xdr:cNvPr>
        <xdr:cNvSpPr/>
      </xdr:nvSpPr>
      <xdr:spPr>
        <a:xfrm>
          <a:off x="17240250" y="141351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0</xdr:colOff>
      <xdr:row>45</xdr:row>
      <xdr:rowOff>40005</xdr:rowOff>
    </xdr:to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0EF5ECEC-5ECB-471C-82D6-4F2AD25158A7}"/>
            </a:ext>
          </a:extLst>
        </xdr:cNvPr>
        <xdr:cNvSpPr/>
      </xdr:nvSpPr>
      <xdr:spPr>
        <a:xfrm>
          <a:off x="17240250" y="141351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0</xdr:colOff>
      <xdr:row>45</xdr:row>
      <xdr:rowOff>26035</xdr:rowOff>
    </xdr:to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2B318091-2D0D-4858-A599-7B36C959A5CC}"/>
            </a:ext>
          </a:extLst>
        </xdr:cNvPr>
        <xdr:cNvSpPr/>
      </xdr:nvSpPr>
      <xdr:spPr>
        <a:xfrm>
          <a:off x="17240250" y="141351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0</xdr:colOff>
      <xdr:row>45</xdr:row>
      <xdr:rowOff>40005</xdr:rowOff>
    </xdr:to>
    <xdr:sp macro="" textlink="">
      <xdr:nvSpPr>
        <xdr:cNvPr id="8" name="Shape 4">
          <a:extLst>
            <a:ext uri="{FF2B5EF4-FFF2-40B4-BE49-F238E27FC236}">
              <a16:creationId xmlns:a16="http://schemas.microsoft.com/office/drawing/2014/main" id="{99C7CB95-B664-4440-BDA6-133518976C1D}"/>
            </a:ext>
          </a:extLst>
        </xdr:cNvPr>
        <xdr:cNvSpPr/>
      </xdr:nvSpPr>
      <xdr:spPr>
        <a:xfrm>
          <a:off x="17240250" y="141351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0</xdr:colOff>
      <xdr:row>45</xdr:row>
      <xdr:rowOff>26035</xdr:rowOff>
    </xdr:to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D3FA0FBE-B8D0-4A93-8AE9-4990E553BC7F}"/>
            </a:ext>
          </a:extLst>
        </xdr:cNvPr>
        <xdr:cNvSpPr/>
      </xdr:nvSpPr>
      <xdr:spPr>
        <a:xfrm>
          <a:off x="17240250" y="141351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0</xdr:colOff>
      <xdr:row>45</xdr:row>
      <xdr:rowOff>40005</xdr:rowOff>
    </xdr:to>
    <xdr:sp macro="" textlink="">
      <xdr:nvSpPr>
        <xdr:cNvPr id="10" name="Shape 4">
          <a:extLst>
            <a:ext uri="{FF2B5EF4-FFF2-40B4-BE49-F238E27FC236}">
              <a16:creationId xmlns:a16="http://schemas.microsoft.com/office/drawing/2014/main" id="{61A152C8-9017-488E-9E34-FAF824E2B8F3}"/>
            </a:ext>
          </a:extLst>
        </xdr:cNvPr>
        <xdr:cNvSpPr/>
      </xdr:nvSpPr>
      <xdr:spPr>
        <a:xfrm>
          <a:off x="17240250" y="141351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0</xdr:colOff>
      <xdr:row>45</xdr:row>
      <xdr:rowOff>26035</xdr:rowOff>
    </xdr:to>
    <xdr:sp macro="" textlink="">
      <xdr:nvSpPr>
        <xdr:cNvPr id="11" name="Shape 3">
          <a:extLst>
            <a:ext uri="{FF2B5EF4-FFF2-40B4-BE49-F238E27FC236}">
              <a16:creationId xmlns:a16="http://schemas.microsoft.com/office/drawing/2014/main" id="{A3DDE768-D82F-4E97-8E6A-96AA09BE4677}"/>
            </a:ext>
          </a:extLst>
        </xdr:cNvPr>
        <xdr:cNvSpPr/>
      </xdr:nvSpPr>
      <xdr:spPr>
        <a:xfrm>
          <a:off x="17240250" y="141351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0</xdr:colOff>
      <xdr:row>45</xdr:row>
      <xdr:rowOff>40005</xdr:rowOff>
    </xdr:to>
    <xdr:sp macro="" textlink="">
      <xdr:nvSpPr>
        <xdr:cNvPr id="12" name="Shape 4">
          <a:extLst>
            <a:ext uri="{FF2B5EF4-FFF2-40B4-BE49-F238E27FC236}">
              <a16:creationId xmlns:a16="http://schemas.microsoft.com/office/drawing/2014/main" id="{38FA1B81-85BD-44A3-B61D-200A0F07F169}"/>
            </a:ext>
          </a:extLst>
        </xdr:cNvPr>
        <xdr:cNvSpPr/>
      </xdr:nvSpPr>
      <xdr:spPr>
        <a:xfrm>
          <a:off x="17240250" y="141351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0</xdr:colOff>
      <xdr:row>45</xdr:row>
      <xdr:rowOff>26035</xdr:rowOff>
    </xdr:to>
    <xdr:sp macro="" textlink="">
      <xdr:nvSpPr>
        <xdr:cNvPr id="13" name="Shape 3">
          <a:extLst>
            <a:ext uri="{FF2B5EF4-FFF2-40B4-BE49-F238E27FC236}">
              <a16:creationId xmlns:a16="http://schemas.microsoft.com/office/drawing/2014/main" id="{8109BDC5-BA81-4C82-90F7-21A969277EA1}"/>
            </a:ext>
          </a:extLst>
        </xdr:cNvPr>
        <xdr:cNvSpPr/>
      </xdr:nvSpPr>
      <xdr:spPr>
        <a:xfrm>
          <a:off x="17240250" y="141351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0</xdr:colOff>
      <xdr:row>45</xdr:row>
      <xdr:rowOff>40005</xdr:rowOff>
    </xdr:to>
    <xdr:sp macro="" textlink="">
      <xdr:nvSpPr>
        <xdr:cNvPr id="14" name="Shape 4">
          <a:extLst>
            <a:ext uri="{FF2B5EF4-FFF2-40B4-BE49-F238E27FC236}">
              <a16:creationId xmlns:a16="http://schemas.microsoft.com/office/drawing/2014/main" id="{BB8B0182-C7D8-4C07-8B29-173D70A16B2A}"/>
            </a:ext>
          </a:extLst>
        </xdr:cNvPr>
        <xdr:cNvSpPr/>
      </xdr:nvSpPr>
      <xdr:spPr>
        <a:xfrm>
          <a:off x="17240250" y="141351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oneCellAnchor>
    <xdr:from>
      <xdr:col>17</xdr:col>
      <xdr:colOff>0</xdr:colOff>
      <xdr:row>13</xdr:row>
      <xdr:rowOff>0</xdr:rowOff>
    </xdr:from>
    <xdr:ext cx="0" cy="26035"/>
    <xdr:sp macro="" textlink="">
      <xdr:nvSpPr>
        <xdr:cNvPr id="15" name="Shape 3">
          <a:extLst>
            <a:ext uri="{FF2B5EF4-FFF2-40B4-BE49-F238E27FC236}">
              <a16:creationId xmlns:a16="http://schemas.microsoft.com/office/drawing/2014/main" id="{45D706C5-BDCA-4FBF-BCF0-AC46B2D61A11}"/>
            </a:ext>
          </a:extLst>
        </xdr:cNvPr>
        <xdr:cNvSpPr/>
      </xdr:nvSpPr>
      <xdr:spPr>
        <a:xfrm>
          <a:off x="17240250" y="37338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13</xdr:row>
      <xdr:rowOff>0</xdr:rowOff>
    </xdr:from>
    <xdr:ext cx="0" cy="40005"/>
    <xdr:sp macro="" textlink="">
      <xdr:nvSpPr>
        <xdr:cNvPr id="16" name="Shape 4">
          <a:extLst>
            <a:ext uri="{FF2B5EF4-FFF2-40B4-BE49-F238E27FC236}">
              <a16:creationId xmlns:a16="http://schemas.microsoft.com/office/drawing/2014/main" id="{1D2B164E-AA2C-42F0-8F03-7D684D8B731F}"/>
            </a:ext>
          </a:extLst>
        </xdr:cNvPr>
        <xdr:cNvSpPr/>
      </xdr:nvSpPr>
      <xdr:spPr>
        <a:xfrm>
          <a:off x="17240250" y="37338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18</xdr:row>
      <xdr:rowOff>0</xdr:rowOff>
    </xdr:from>
    <xdr:ext cx="0" cy="26035"/>
    <xdr:sp macro="" textlink="">
      <xdr:nvSpPr>
        <xdr:cNvPr id="17" name="Shape 3">
          <a:extLst>
            <a:ext uri="{FF2B5EF4-FFF2-40B4-BE49-F238E27FC236}">
              <a16:creationId xmlns:a16="http://schemas.microsoft.com/office/drawing/2014/main" id="{8D1B71C7-ABF0-42B3-A15F-607D215A74F5}"/>
            </a:ext>
          </a:extLst>
        </xdr:cNvPr>
        <xdr:cNvSpPr/>
      </xdr:nvSpPr>
      <xdr:spPr>
        <a:xfrm>
          <a:off x="17240250" y="54768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18</xdr:row>
      <xdr:rowOff>0</xdr:rowOff>
    </xdr:from>
    <xdr:ext cx="0" cy="40005"/>
    <xdr:sp macro="" textlink="">
      <xdr:nvSpPr>
        <xdr:cNvPr id="18" name="Shape 4">
          <a:extLst>
            <a:ext uri="{FF2B5EF4-FFF2-40B4-BE49-F238E27FC236}">
              <a16:creationId xmlns:a16="http://schemas.microsoft.com/office/drawing/2014/main" id="{64E07EB2-18BF-4F66-AB17-6FA19516E6FE}"/>
            </a:ext>
          </a:extLst>
        </xdr:cNvPr>
        <xdr:cNvSpPr/>
      </xdr:nvSpPr>
      <xdr:spPr>
        <a:xfrm>
          <a:off x="17240250" y="54768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28</xdr:row>
      <xdr:rowOff>0</xdr:rowOff>
    </xdr:from>
    <xdr:ext cx="0" cy="26035"/>
    <xdr:sp macro="" textlink="">
      <xdr:nvSpPr>
        <xdr:cNvPr id="19" name="Shape 3">
          <a:extLst>
            <a:ext uri="{FF2B5EF4-FFF2-40B4-BE49-F238E27FC236}">
              <a16:creationId xmlns:a16="http://schemas.microsoft.com/office/drawing/2014/main" id="{CBCF94C5-F1EA-4052-8BC5-11C45737F3B9}"/>
            </a:ext>
          </a:extLst>
        </xdr:cNvPr>
        <xdr:cNvSpPr/>
      </xdr:nvSpPr>
      <xdr:spPr>
        <a:xfrm>
          <a:off x="17240250" y="86487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28</xdr:row>
      <xdr:rowOff>0</xdr:rowOff>
    </xdr:from>
    <xdr:ext cx="0" cy="40005"/>
    <xdr:sp macro="" textlink="">
      <xdr:nvSpPr>
        <xdr:cNvPr id="20" name="Shape 4">
          <a:extLst>
            <a:ext uri="{FF2B5EF4-FFF2-40B4-BE49-F238E27FC236}">
              <a16:creationId xmlns:a16="http://schemas.microsoft.com/office/drawing/2014/main" id="{1BC6D591-A5C8-4C34-9759-9B1758A3167E}"/>
            </a:ext>
          </a:extLst>
        </xdr:cNvPr>
        <xdr:cNvSpPr/>
      </xdr:nvSpPr>
      <xdr:spPr>
        <a:xfrm>
          <a:off x="17240250" y="86487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41</xdr:row>
      <xdr:rowOff>0</xdr:rowOff>
    </xdr:from>
    <xdr:ext cx="0" cy="26035"/>
    <xdr:sp macro="" textlink="">
      <xdr:nvSpPr>
        <xdr:cNvPr id="21" name="Shape 3">
          <a:extLst>
            <a:ext uri="{FF2B5EF4-FFF2-40B4-BE49-F238E27FC236}">
              <a16:creationId xmlns:a16="http://schemas.microsoft.com/office/drawing/2014/main" id="{5AF1DBDA-8C94-4F34-9F9B-D326ABACC5AB}"/>
            </a:ext>
          </a:extLst>
        </xdr:cNvPr>
        <xdr:cNvSpPr/>
      </xdr:nvSpPr>
      <xdr:spPr>
        <a:xfrm>
          <a:off x="17240250" y="129730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41</xdr:row>
      <xdr:rowOff>0</xdr:rowOff>
    </xdr:from>
    <xdr:ext cx="0" cy="40005"/>
    <xdr:sp macro="" textlink="">
      <xdr:nvSpPr>
        <xdr:cNvPr id="22" name="Shape 4">
          <a:extLst>
            <a:ext uri="{FF2B5EF4-FFF2-40B4-BE49-F238E27FC236}">
              <a16:creationId xmlns:a16="http://schemas.microsoft.com/office/drawing/2014/main" id="{FEFD8D94-C427-407C-97D3-CDDDF8AC00E8}"/>
            </a:ext>
          </a:extLst>
        </xdr:cNvPr>
        <xdr:cNvSpPr/>
      </xdr:nvSpPr>
      <xdr:spPr>
        <a:xfrm>
          <a:off x="17240250" y="129730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45</xdr:row>
      <xdr:rowOff>0</xdr:rowOff>
    </xdr:from>
    <xdr:ext cx="0" cy="26035"/>
    <xdr:sp macro="" textlink="">
      <xdr:nvSpPr>
        <xdr:cNvPr id="23" name="Shape 3">
          <a:extLst>
            <a:ext uri="{FF2B5EF4-FFF2-40B4-BE49-F238E27FC236}">
              <a16:creationId xmlns:a16="http://schemas.microsoft.com/office/drawing/2014/main" id="{BD1F7A8A-C244-40BF-86A6-D8C8943D3DDB}"/>
            </a:ext>
          </a:extLst>
        </xdr:cNvPr>
        <xdr:cNvSpPr/>
      </xdr:nvSpPr>
      <xdr:spPr>
        <a:xfrm>
          <a:off x="17240250" y="141351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45</xdr:row>
      <xdr:rowOff>0</xdr:rowOff>
    </xdr:from>
    <xdr:ext cx="0" cy="40005"/>
    <xdr:sp macro="" textlink="">
      <xdr:nvSpPr>
        <xdr:cNvPr id="24" name="Shape 4">
          <a:extLst>
            <a:ext uri="{FF2B5EF4-FFF2-40B4-BE49-F238E27FC236}">
              <a16:creationId xmlns:a16="http://schemas.microsoft.com/office/drawing/2014/main" id="{E498A19B-145A-4D98-83C9-ADDD7292CF6F}"/>
            </a:ext>
          </a:extLst>
        </xdr:cNvPr>
        <xdr:cNvSpPr/>
      </xdr:nvSpPr>
      <xdr:spPr>
        <a:xfrm>
          <a:off x="17240250" y="141351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ULA/Rua%20Bento%20M/Projeto%20atualizado%2013.10.21/Or&#231;amento%20111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 + MÃO DE OBRA"/>
      <sheetName val="Memorial de Cálculo"/>
      <sheetName val="Composições Próprias"/>
      <sheetName val="Volume"/>
      <sheetName val="CRONOGRAMA"/>
      <sheetName val="Pavimento Flexivel"/>
    </sheetNames>
    <sheetDataSet>
      <sheetData sheetId="0"/>
      <sheetData sheetId="1">
        <row r="3">
          <cell r="I3">
            <v>2.88</v>
          </cell>
        </row>
        <row r="4">
          <cell r="I4">
            <v>3</v>
          </cell>
        </row>
        <row r="5">
          <cell r="I5">
            <v>3</v>
          </cell>
        </row>
        <row r="6">
          <cell r="I6">
            <v>387</v>
          </cell>
        </row>
        <row r="8">
          <cell r="I8">
            <v>615.91999999999996</v>
          </cell>
        </row>
        <row r="9">
          <cell r="I9">
            <v>40.665000000000006</v>
          </cell>
        </row>
        <row r="10">
          <cell r="I10">
            <v>3209.3999999999996</v>
          </cell>
        </row>
        <row r="12">
          <cell r="I12">
            <v>744</v>
          </cell>
        </row>
        <row r="13">
          <cell r="I13">
            <v>24.8</v>
          </cell>
        </row>
        <row r="14">
          <cell r="I14">
            <v>416</v>
          </cell>
        </row>
        <row r="15">
          <cell r="I15">
            <v>80</v>
          </cell>
        </row>
        <row r="16">
          <cell r="I16">
            <v>496</v>
          </cell>
        </row>
        <row r="17">
          <cell r="I17">
            <v>681.67080175277852</v>
          </cell>
        </row>
        <row r="19">
          <cell r="I19">
            <v>21</v>
          </cell>
        </row>
        <row r="21">
          <cell r="I21">
            <v>758.52</v>
          </cell>
        </row>
        <row r="22">
          <cell r="I22">
            <v>423.36</v>
          </cell>
        </row>
        <row r="23">
          <cell r="I23">
            <v>57912.119999999995</v>
          </cell>
        </row>
        <row r="24">
          <cell r="I24">
            <v>1654.6320000000001</v>
          </cell>
        </row>
        <row r="25">
          <cell r="I25">
            <v>2745</v>
          </cell>
        </row>
        <row r="26">
          <cell r="I26">
            <v>2745</v>
          </cell>
        </row>
        <row r="27">
          <cell r="I27">
            <v>164.7</v>
          </cell>
        </row>
        <row r="28">
          <cell r="I28">
            <v>5764.5</v>
          </cell>
        </row>
        <row r="29">
          <cell r="I29">
            <v>164.7</v>
          </cell>
        </row>
        <row r="30">
          <cell r="I30">
            <v>768</v>
          </cell>
        </row>
        <row r="31">
          <cell r="I31">
            <v>768</v>
          </cell>
        </row>
        <row r="33">
          <cell r="I33">
            <v>46.44</v>
          </cell>
        </row>
        <row r="34">
          <cell r="I34">
            <v>387</v>
          </cell>
        </row>
      </sheetData>
      <sheetData sheetId="2">
        <row r="15">
          <cell r="I15">
            <v>144.3621</v>
          </cell>
          <cell r="J15">
            <v>78.14</v>
          </cell>
        </row>
        <row r="25">
          <cell r="I25">
            <v>4.1744000000000003</v>
          </cell>
          <cell r="J25">
            <v>929.42</v>
          </cell>
        </row>
        <row r="56">
          <cell r="K56">
            <v>1532.9066666666668</v>
          </cell>
        </row>
        <row r="57">
          <cell r="K57">
            <v>383.22666666666669</v>
          </cell>
        </row>
        <row r="94">
          <cell r="I94">
            <v>6.9203940000000017</v>
          </cell>
          <cell r="J94">
            <v>0.22491</v>
          </cell>
        </row>
        <row r="102">
          <cell r="I102">
            <v>3.6493000000000002</v>
          </cell>
          <cell r="J102">
            <v>9.6675000000000004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937F0-997C-4FD1-8044-BA770CAC0642}">
  <sheetPr>
    <pageSetUpPr fitToPage="1"/>
  </sheetPr>
  <dimension ref="B1:AQ187"/>
  <sheetViews>
    <sheetView tabSelected="1" zoomScale="80" zoomScaleNormal="80" workbookViewId="0">
      <pane ySplit="7" topLeftCell="A41" activePane="bottomLeft" state="frozen"/>
      <selection pane="bottomLeft" activeCell="S58" sqref="S58"/>
    </sheetView>
  </sheetViews>
  <sheetFormatPr defaultRowHeight="12.75" x14ac:dyDescent="0.25"/>
  <cols>
    <col min="1" max="1" width="3.7109375" style="3" customWidth="1"/>
    <col min="2" max="2" width="8.42578125" style="52" customWidth="1"/>
    <col min="3" max="3" width="10" style="3" customWidth="1"/>
    <col min="4" max="4" width="23.5703125" style="3" customWidth="1"/>
    <col min="5" max="5" width="2.85546875" style="3" customWidth="1"/>
    <col min="6" max="6" width="26.140625" style="3" customWidth="1"/>
    <col min="7" max="7" width="44.42578125" style="3" customWidth="1"/>
    <col min="8" max="8" width="10.85546875" style="53" customWidth="1"/>
    <col min="9" max="9" width="8.28515625" style="6" customWidth="1"/>
    <col min="10" max="10" width="13.7109375" style="54" customWidth="1"/>
    <col min="11" max="11" width="15.7109375" style="54" customWidth="1"/>
    <col min="12" max="12" width="15.140625" style="54" customWidth="1"/>
    <col min="13" max="13" width="15.85546875" style="54" customWidth="1"/>
    <col min="14" max="14" width="10.5703125" style="54" customWidth="1"/>
    <col min="15" max="16" width="14.7109375" style="54" customWidth="1"/>
    <col min="17" max="17" width="19.85546875" style="54" bestFit="1" customWidth="1"/>
    <col min="18" max="18" width="14.28515625" style="3" customWidth="1"/>
    <col min="19" max="19" width="11.5703125" style="3" customWidth="1"/>
    <col min="20" max="20" width="11.140625" style="3" customWidth="1"/>
    <col min="21" max="21" width="12.42578125" style="3" bestFit="1" customWidth="1"/>
    <col min="22" max="22" width="10.28515625" style="3" bestFit="1" customWidth="1"/>
    <col min="23" max="16384" width="9.140625" style="3"/>
  </cols>
  <sheetData>
    <row r="1" spans="2:43" ht="24" customHeight="1" x14ac:dyDescent="0.25">
      <c r="B1" s="75" t="s">
        <v>0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7"/>
      <c r="R1" s="1"/>
      <c r="S1" s="1"/>
      <c r="T1" s="1"/>
      <c r="U1" s="1"/>
      <c r="V1" s="1"/>
      <c r="W1" s="1"/>
      <c r="X1" s="1"/>
      <c r="Y1" s="1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2:43" ht="23.25" customHeight="1" x14ac:dyDescent="0.25">
      <c r="B2" s="78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80"/>
      <c r="R2" s="1"/>
      <c r="S2" s="1"/>
      <c r="T2" s="1"/>
      <c r="U2" s="1"/>
      <c r="V2" s="1"/>
      <c r="W2" s="1"/>
      <c r="X2" s="1"/>
      <c r="Y2" s="1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2:43" ht="22.5" customHeight="1" x14ac:dyDescent="0.25">
      <c r="B3" s="81" t="s">
        <v>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3"/>
      <c r="R3" s="1"/>
      <c r="S3" s="1"/>
      <c r="T3" s="1"/>
      <c r="U3" s="1"/>
      <c r="V3" s="1"/>
      <c r="W3" s="1"/>
      <c r="X3" s="1"/>
      <c r="Y3" s="1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2:43" ht="22.5" customHeight="1" x14ac:dyDescent="0.25">
      <c r="B4" s="84" t="s">
        <v>3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1"/>
      <c r="S4" s="1"/>
      <c r="T4" s="1"/>
      <c r="U4" s="1"/>
      <c r="V4" s="1"/>
      <c r="W4" s="1"/>
      <c r="X4" s="1"/>
      <c r="Y4" s="1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2:43" ht="14.25" customHeight="1" x14ac:dyDescent="0.25">
      <c r="B5" s="87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9"/>
      <c r="R5" s="1"/>
      <c r="S5" s="1"/>
      <c r="T5" s="1"/>
      <c r="U5" s="1"/>
      <c r="V5" s="1"/>
      <c r="W5" s="1"/>
      <c r="X5" s="1"/>
      <c r="Y5" s="1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2:43" ht="15.95" customHeight="1" x14ac:dyDescent="0.25">
      <c r="B6" s="90" t="s">
        <v>4</v>
      </c>
      <c r="C6" s="90" t="s">
        <v>5</v>
      </c>
      <c r="D6" s="90" t="s">
        <v>6</v>
      </c>
      <c r="E6" s="90"/>
      <c r="F6" s="90"/>
      <c r="G6" s="90"/>
      <c r="H6" s="90" t="s">
        <v>7</v>
      </c>
      <c r="I6" s="90" t="s">
        <v>8</v>
      </c>
      <c r="J6" s="74" t="s">
        <v>9</v>
      </c>
      <c r="K6" s="74"/>
      <c r="L6" s="74"/>
      <c r="M6" s="74" t="s">
        <v>10</v>
      </c>
      <c r="N6" s="74" t="s">
        <v>11</v>
      </c>
      <c r="O6" s="74" t="s">
        <v>12</v>
      </c>
      <c r="P6" s="74"/>
      <c r="Q6" s="74"/>
      <c r="R6" s="1"/>
      <c r="S6" s="1"/>
      <c r="T6" s="1"/>
      <c r="U6" s="1"/>
      <c r="V6" s="1"/>
      <c r="W6" s="1"/>
      <c r="X6" s="1"/>
      <c r="Y6" s="1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2:43" s="6" customFormat="1" ht="50.25" customHeight="1" x14ac:dyDescent="0.25">
      <c r="B7" s="90"/>
      <c r="C7" s="90"/>
      <c r="D7" s="90"/>
      <c r="E7" s="90"/>
      <c r="F7" s="90"/>
      <c r="G7" s="90"/>
      <c r="H7" s="90"/>
      <c r="I7" s="90"/>
      <c r="J7" s="4" t="s">
        <v>13</v>
      </c>
      <c r="K7" s="4" t="s">
        <v>14</v>
      </c>
      <c r="L7" s="4" t="s">
        <v>15</v>
      </c>
      <c r="M7" s="74"/>
      <c r="N7" s="74"/>
      <c r="O7" s="4" t="s">
        <v>16</v>
      </c>
      <c r="P7" s="4" t="s">
        <v>17</v>
      </c>
      <c r="Q7" s="4" t="s">
        <v>18</v>
      </c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2:43" ht="20.25" customHeight="1" x14ac:dyDescent="0.25">
      <c r="B8" s="7">
        <v>1</v>
      </c>
      <c r="C8" s="69" t="s">
        <v>19</v>
      </c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70"/>
      <c r="R8" s="8"/>
      <c r="S8" s="8"/>
      <c r="T8" s="8"/>
      <c r="U8" s="8"/>
      <c r="V8" s="8"/>
      <c r="W8" s="8"/>
      <c r="X8" s="8"/>
      <c r="Y8" s="1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2:43" s="2" customFormat="1" ht="20.25" customHeight="1" x14ac:dyDescent="0.25">
      <c r="B9" s="9" t="s">
        <v>20</v>
      </c>
      <c r="C9" s="10" t="s">
        <v>21</v>
      </c>
      <c r="D9" s="64" t="s">
        <v>22</v>
      </c>
      <c r="E9" s="65"/>
      <c r="F9" s="65"/>
      <c r="G9" s="66"/>
      <c r="H9" s="11">
        <f>'[1]Memorial de Cálculo'!I3</f>
        <v>2.88</v>
      </c>
      <c r="I9" s="12" t="s">
        <v>23</v>
      </c>
      <c r="J9" s="13">
        <f>'[1]Composições Próprias'!I15</f>
        <v>144.3621</v>
      </c>
      <c r="K9" s="13">
        <f>'[1]Composições Próprias'!J15</f>
        <v>78.14</v>
      </c>
      <c r="L9" s="13">
        <f t="shared" ref="L9:L12" si="0">J9+K9</f>
        <v>222.50209999999998</v>
      </c>
      <c r="M9" s="14">
        <f t="shared" ref="M9:M12" si="1">ROUND(L9*H9,2)</f>
        <v>640.80999999999995</v>
      </c>
      <c r="N9" s="15">
        <v>0.23380000000000001</v>
      </c>
      <c r="O9" s="14">
        <f t="shared" ref="O9:O12" si="2">ROUND((1+N9)*H9*J9,2)</f>
        <v>512.97</v>
      </c>
      <c r="P9" s="14">
        <f t="shared" ref="P9:P12" si="3">ROUND((1+N9)*H9*K9,2)</f>
        <v>277.66000000000003</v>
      </c>
      <c r="Q9" s="14">
        <f>ROUND(O9+P9,2)</f>
        <v>790.63</v>
      </c>
      <c r="R9" s="8"/>
      <c r="S9" s="8"/>
      <c r="T9" s="8"/>
      <c r="U9" s="8"/>
      <c r="V9" s="8"/>
      <c r="W9" s="8"/>
      <c r="X9" s="8"/>
      <c r="Y9" s="1"/>
    </row>
    <row r="10" spans="2:43" s="2" customFormat="1" ht="20.25" customHeight="1" x14ac:dyDescent="0.25">
      <c r="B10" s="9" t="s">
        <v>24</v>
      </c>
      <c r="C10" s="10" t="s">
        <v>25</v>
      </c>
      <c r="D10" s="64" t="s">
        <v>26</v>
      </c>
      <c r="E10" s="65"/>
      <c r="F10" s="65"/>
      <c r="G10" s="66"/>
      <c r="H10" s="11">
        <f>'[1]Memorial de Cálculo'!I4</f>
        <v>3</v>
      </c>
      <c r="I10" s="12" t="s">
        <v>27</v>
      </c>
      <c r="J10" s="13">
        <f>'[1]Composições Próprias'!I25</f>
        <v>4.1744000000000003</v>
      </c>
      <c r="K10" s="13">
        <f>'[1]Composições Próprias'!J25</f>
        <v>929.42</v>
      </c>
      <c r="L10" s="13">
        <f t="shared" si="0"/>
        <v>933.59439999999995</v>
      </c>
      <c r="M10" s="14">
        <f t="shared" si="1"/>
        <v>2800.78</v>
      </c>
      <c r="N10" s="15">
        <v>0.23380000000000001</v>
      </c>
      <c r="O10" s="14">
        <f t="shared" si="2"/>
        <v>15.45</v>
      </c>
      <c r="P10" s="14">
        <f t="shared" si="3"/>
        <v>3440.16</v>
      </c>
      <c r="Q10" s="14">
        <f>ROUND(O10+P10,2)</f>
        <v>3455.61</v>
      </c>
      <c r="R10" s="16"/>
      <c r="S10" s="8"/>
      <c r="T10" s="8"/>
      <c r="U10" s="8"/>
      <c r="V10" s="8">
        <v>59.97</v>
      </c>
      <c r="W10" s="8"/>
      <c r="X10" s="8"/>
      <c r="Y10" s="1"/>
    </row>
    <row r="11" spans="2:43" s="2" customFormat="1" ht="20.25" customHeight="1" x14ac:dyDescent="0.25">
      <c r="B11" s="9" t="s">
        <v>28</v>
      </c>
      <c r="C11" s="10" t="s">
        <v>29</v>
      </c>
      <c r="D11" s="64" t="s">
        <v>30</v>
      </c>
      <c r="E11" s="65"/>
      <c r="F11" s="65"/>
      <c r="G11" s="66"/>
      <c r="H11" s="11">
        <f>'[1]Memorial de Cálculo'!I5</f>
        <v>3</v>
      </c>
      <c r="I11" s="12" t="s">
        <v>27</v>
      </c>
      <c r="J11" s="13">
        <f>'[1]Composições Próprias'!K56</f>
        <v>1532.9066666666668</v>
      </c>
      <c r="K11" s="13">
        <f>'[1]Composições Próprias'!K57</f>
        <v>383.22666666666669</v>
      </c>
      <c r="L11" s="13">
        <f t="shared" si="0"/>
        <v>1916.1333333333334</v>
      </c>
      <c r="M11" s="14">
        <f t="shared" si="1"/>
        <v>5748.4</v>
      </c>
      <c r="N11" s="15">
        <v>0.23380000000000001</v>
      </c>
      <c r="O11" s="14">
        <f t="shared" si="2"/>
        <v>5673.9</v>
      </c>
      <c r="P11" s="14">
        <f t="shared" si="3"/>
        <v>1418.48</v>
      </c>
      <c r="Q11" s="14">
        <f>ROUND(O11+P11,2)</f>
        <v>7092.38</v>
      </c>
      <c r="R11" s="8"/>
      <c r="S11" s="8"/>
      <c r="T11" s="8"/>
      <c r="U11" s="8"/>
      <c r="V11" s="8"/>
      <c r="W11" s="8"/>
      <c r="X11" s="8"/>
      <c r="Y11" s="1"/>
    </row>
    <row r="12" spans="2:43" ht="20.25" customHeight="1" x14ac:dyDescent="0.25">
      <c r="B12" s="9" t="s">
        <v>31</v>
      </c>
      <c r="C12" s="17">
        <v>99064</v>
      </c>
      <c r="D12" s="64" t="s">
        <v>32</v>
      </c>
      <c r="E12" s="65"/>
      <c r="F12" s="65"/>
      <c r="G12" s="66"/>
      <c r="H12" s="11">
        <f>'[1]Memorial de Cálculo'!I6</f>
        <v>387</v>
      </c>
      <c r="I12" s="18" t="s">
        <v>33</v>
      </c>
      <c r="J12" s="19">
        <f>0.01+0.04</f>
        <v>0.05</v>
      </c>
      <c r="K12" s="19">
        <f>0.46</f>
        <v>0.46</v>
      </c>
      <c r="L12" s="13">
        <f t="shared" si="0"/>
        <v>0.51</v>
      </c>
      <c r="M12" s="14">
        <f t="shared" si="1"/>
        <v>197.37</v>
      </c>
      <c r="N12" s="15">
        <v>0.23380000000000001</v>
      </c>
      <c r="O12" s="14">
        <f t="shared" si="2"/>
        <v>23.87</v>
      </c>
      <c r="P12" s="14">
        <f t="shared" si="3"/>
        <v>219.64</v>
      </c>
      <c r="Q12" s="14">
        <f>ROUND(O12+P12,2)</f>
        <v>243.51</v>
      </c>
      <c r="R12" s="20">
        <f>SUM(Q9:Q12)</f>
        <v>11582.13</v>
      </c>
      <c r="S12" s="8"/>
      <c r="T12" s="8"/>
      <c r="U12" s="8"/>
      <c r="V12" s="8"/>
      <c r="W12" s="8"/>
      <c r="X12" s="8"/>
      <c r="Y12" s="1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2:43" ht="20.25" customHeight="1" x14ac:dyDescent="0.25">
      <c r="B13" s="67" t="s">
        <v>34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21">
        <f>SUM(O9:O12)</f>
        <v>6226.19</v>
      </c>
      <c r="P13" s="21">
        <f>SUM(P9:P12)</f>
        <v>5355.94</v>
      </c>
      <c r="Q13" s="21">
        <f>SUM(Q9:Q12)</f>
        <v>11582.13</v>
      </c>
      <c r="R13" s="8"/>
      <c r="S13" s="8"/>
      <c r="T13" s="8"/>
      <c r="U13" s="8"/>
      <c r="V13" s="8"/>
      <c r="W13" s="8"/>
      <c r="X13" s="8"/>
      <c r="Y13" s="1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2:43" ht="20.25" customHeight="1" x14ac:dyDescent="0.25">
      <c r="B14" s="7">
        <v>2</v>
      </c>
      <c r="C14" s="69" t="s">
        <v>35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70"/>
      <c r="R14" s="8"/>
      <c r="S14" s="8"/>
      <c r="T14" s="8"/>
      <c r="U14" s="8"/>
      <c r="V14" s="8"/>
      <c r="W14" s="8"/>
      <c r="X14" s="8"/>
      <c r="Y14" s="1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2:43" s="25" customFormat="1" ht="44.25" customHeight="1" x14ac:dyDescent="0.25">
      <c r="B15" s="9" t="s">
        <v>36</v>
      </c>
      <c r="C15" s="17">
        <v>101230</v>
      </c>
      <c r="D15" s="64" t="s">
        <v>37</v>
      </c>
      <c r="E15" s="65"/>
      <c r="F15" s="65"/>
      <c r="G15" s="66"/>
      <c r="H15" s="11">
        <f>'[1]Memorial de Cálculo'!I8</f>
        <v>615.91999999999996</v>
      </c>
      <c r="I15" s="18" t="s">
        <v>38</v>
      </c>
      <c r="J15" s="19">
        <v>7.19</v>
      </c>
      <c r="K15" s="19">
        <v>1.1200000000000001</v>
      </c>
      <c r="L15" s="13">
        <f t="shared" ref="L15:L17" si="4">J15+K15</f>
        <v>8.31</v>
      </c>
      <c r="M15" s="14">
        <f t="shared" ref="M15:M17" si="5">ROUND(L15*H15,2)</f>
        <v>5118.3</v>
      </c>
      <c r="N15" s="15">
        <v>0.23380000000000001</v>
      </c>
      <c r="O15" s="14">
        <f t="shared" ref="O15:O17" si="6">ROUND((1+N15)*H15*J15,2)</f>
        <v>5463.84</v>
      </c>
      <c r="P15" s="14">
        <f t="shared" ref="P15:P17" si="7">ROUND((1+N15)*H15*K15,2)</f>
        <v>851.11</v>
      </c>
      <c r="Q15" s="14">
        <f>ROUND(O15+P15,2)</f>
        <v>6314.95</v>
      </c>
      <c r="R15" s="22"/>
      <c r="S15" s="22"/>
      <c r="T15" s="22"/>
      <c r="U15" s="22"/>
      <c r="V15" s="22"/>
      <c r="W15" s="22"/>
      <c r="X15" s="22"/>
      <c r="Y15" s="23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</row>
    <row r="16" spans="2:43" ht="32.25" customHeight="1" x14ac:dyDescent="0.25">
      <c r="B16" s="9" t="s">
        <v>39</v>
      </c>
      <c r="C16" s="10">
        <v>96385</v>
      </c>
      <c r="D16" s="64" t="s">
        <v>40</v>
      </c>
      <c r="E16" s="65"/>
      <c r="F16" s="65"/>
      <c r="G16" s="66"/>
      <c r="H16" s="11">
        <f>'[1]Memorial de Cálculo'!I9</f>
        <v>40.665000000000006</v>
      </c>
      <c r="I16" s="18" t="s">
        <v>38</v>
      </c>
      <c r="J16" s="19">
        <v>5.89</v>
      </c>
      <c r="K16" s="19">
        <v>2.99</v>
      </c>
      <c r="L16" s="13">
        <f t="shared" si="4"/>
        <v>8.879999999999999</v>
      </c>
      <c r="M16" s="14">
        <f t="shared" si="5"/>
        <v>361.11</v>
      </c>
      <c r="N16" s="15">
        <v>0.23380000000000001</v>
      </c>
      <c r="O16" s="14">
        <f t="shared" si="6"/>
        <v>295.52</v>
      </c>
      <c r="P16" s="14">
        <f t="shared" si="7"/>
        <v>150.02000000000001</v>
      </c>
      <c r="Q16" s="14">
        <f>ROUND(O16+P16,2)</f>
        <v>445.54</v>
      </c>
      <c r="R16" s="8"/>
      <c r="S16" s="8"/>
      <c r="T16" s="8"/>
      <c r="U16" s="8"/>
      <c r="V16" s="8"/>
      <c r="W16" s="8"/>
      <c r="X16" s="8"/>
      <c r="Y16" s="1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2:43" ht="20.25" customHeight="1" x14ac:dyDescent="0.25">
      <c r="B17" s="9" t="s">
        <v>41</v>
      </c>
      <c r="C17" s="17">
        <v>100576</v>
      </c>
      <c r="D17" s="64" t="s">
        <v>42</v>
      </c>
      <c r="E17" s="65"/>
      <c r="F17" s="65"/>
      <c r="G17" s="66"/>
      <c r="H17" s="11">
        <f>'[1]Memorial de Cálculo'!I10</f>
        <v>3209.3999999999996</v>
      </c>
      <c r="I17" s="18" t="s">
        <v>23</v>
      </c>
      <c r="J17" s="19">
        <v>1.1599999999999999</v>
      </c>
      <c r="K17" s="19">
        <v>0.76</v>
      </c>
      <c r="L17" s="13">
        <f t="shared" si="4"/>
        <v>1.92</v>
      </c>
      <c r="M17" s="14">
        <f t="shared" si="5"/>
        <v>6162.05</v>
      </c>
      <c r="N17" s="15">
        <v>0.23380000000000001</v>
      </c>
      <c r="O17" s="14">
        <f t="shared" si="6"/>
        <v>4593.32</v>
      </c>
      <c r="P17" s="14">
        <f t="shared" si="7"/>
        <v>3009.42</v>
      </c>
      <c r="Q17" s="14">
        <f>ROUND(O17+P17,2)</f>
        <v>7602.74</v>
      </c>
      <c r="R17" s="20">
        <f>SUM(Q15:Q17)</f>
        <v>14363.23</v>
      </c>
      <c r="S17" s="8"/>
      <c r="T17" s="8"/>
      <c r="U17" s="8"/>
      <c r="V17" s="8"/>
      <c r="W17" s="8"/>
      <c r="X17" s="8"/>
      <c r="Y17" s="1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2:43" ht="20.25" customHeight="1" x14ac:dyDescent="0.25">
      <c r="B18" s="67" t="s">
        <v>43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21">
        <f>SUM(O15:O17)</f>
        <v>10352.68</v>
      </c>
      <c r="P18" s="21">
        <f>SUM(P15:P17)</f>
        <v>4010.55</v>
      </c>
      <c r="Q18" s="21">
        <f>SUM(Q15:Q17)</f>
        <v>14363.23</v>
      </c>
      <c r="R18" s="8"/>
      <c r="S18" s="8"/>
      <c r="T18" s="8"/>
      <c r="U18" s="8"/>
      <c r="V18" s="8"/>
      <c r="W18" s="8"/>
      <c r="X18" s="8"/>
      <c r="Y18" s="1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2:43" ht="20.25" customHeight="1" x14ac:dyDescent="0.2">
      <c r="B19" s="7">
        <v>3</v>
      </c>
      <c r="C19" s="69" t="s">
        <v>44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70"/>
      <c r="R19" s="8"/>
      <c r="S19" s="8"/>
      <c r="T19" s="8"/>
      <c r="U19" s="8"/>
      <c r="V19" s="8"/>
      <c r="W19" s="26"/>
      <c r="X19" s="8"/>
      <c r="Y19" s="1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2:43" ht="20.25" customHeight="1" x14ac:dyDescent="0.25">
      <c r="B20" s="9" t="s">
        <v>45</v>
      </c>
      <c r="C20" s="17">
        <v>90091</v>
      </c>
      <c r="D20" s="64" t="s">
        <v>46</v>
      </c>
      <c r="E20" s="65"/>
      <c r="F20" s="65"/>
      <c r="G20" s="66"/>
      <c r="H20" s="11">
        <f>'[1]Memorial de Cálculo'!I12</f>
        <v>744</v>
      </c>
      <c r="I20" s="18" t="s">
        <v>38</v>
      </c>
      <c r="J20" s="19">
        <v>3.72</v>
      </c>
      <c r="K20" s="19">
        <v>1.38</v>
      </c>
      <c r="L20" s="13">
        <f t="shared" ref="L20:L27" si="8">J20+K20</f>
        <v>5.0999999999999996</v>
      </c>
      <c r="M20" s="14">
        <f t="shared" ref="M20:M27" si="9">ROUND(L20*H20,2)</f>
        <v>3794.4</v>
      </c>
      <c r="N20" s="15">
        <v>0.23380000000000001</v>
      </c>
      <c r="O20" s="14">
        <f t="shared" ref="O20:O27" si="10">ROUND((1+N20)*H20*J20,2)</f>
        <v>3414.76</v>
      </c>
      <c r="P20" s="14">
        <f t="shared" ref="P20:P27" si="11">ROUND((1+N20)*H20*K20,2)</f>
        <v>1266.77</v>
      </c>
      <c r="Q20" s="14">
        <f t="shared" ref="Q20:Q27" si="12">ROUND(O20+P20,2)</f>
        <v>4681.53</v>
      </c>
      <c r="R20" s="8"/>
      <c r="S20" s="8"/>
      <c r="T20" s="8"/>
      <c r="U20" s="8"/>
      <c r="V20" s="8"/>
      <c r="W20" s="8"/>
      <c r="X20" s="8"/>
      <c r="Y20" s="1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2:43" s="25" customFormat="1" ht="28.5" customHeight="1" x14ac:dyDescent="0.25">
      <c r="B21" s="9" t="s">
        <v>47</v>
      </c>
      <c r="C21" s="17">
        <v>101619</v>
      </c>
      <c r="D21" s="64" t="s">
        <v>48</v>
      </c>
      <c r="E21" s="65"/>
      <c r="F21" s="65"/>
      <c r="G21" s="66"/>
      <c r="H21" s="11">
        <f>'[1]Memorial de Cálculo'!I13</f>
        <v>24.8</v>
      </c>
      <c r="I21" s="18" t="s">
        <v>38</v>
      </c>
      <c r="J21" s="19">
        <v>97.85</v>
      </c>
      <c r="K21" s="19">
        <v>96.4</v>
      </c>
      <c r="L21" s="13">
        <f t="shared" si="8"/>
        <v>194.25</v>
      </c>
      <c r="M21" s="14">
        <f t="shared" si="9"/>
        <v>4817.3999999999996</v>
      </c>
      <c r="N21" s="15">
        <v>0.23380000000000001</v>
      </c>
      <c r="O21" s="14">
        <f t="shared" si="10"/>
        <v>2994.04</v>
      </c>
      <c r="P21" s="14">
        <f t="shared" si="11"/>
        <v>2949.67</v>
      </c>
      <c r="Q21" s="14">
        <f t="shared" si="12"/>
        <v>5943.71</v>
      </c>
      <c r="R21" s="22"/>
      <c r="S21" s="22"/>
      <c r="T21" s="22"/>
      <c r="U21" s="22"/>
      <c r="V21" s="22"/>
      <c r="W21" s="22"/>
      <c r="X21" s="22"/>
      <c r="Y21" s="23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</row>
    <row r="22" spans="2:43" s="25" customFormat="1" ht="28.5" customHeight="1" x14ac:dyDescent="0.25">
      <c r="B22" s="9" t="s">
        <v>49</v>
      </c>
      <c r="C22" s="10">
        <v>37451</v>
      </c>
      <c r="D22" s="64" t="s">
        <v>50</v>
      </c>
      <c r="E22" s="65"/>
      <c r="F22" s="65"/>
      <c r="G22" s="66"/>
      <c r="H22" s="11">
        <f>'[1]Memorial de Cálculo'!I14</f>
        <v>416</v>
      </c>
      <c r="I22" s="18" t="s">
        <v>33</v>
      </c>
      <c r="J22" s="19">
        <v>46.48</v>
      </c>
      <c r="K22" s="19">
        <v>0</v>
      </c>
      <c r="L22" s="13">
        <f t="shared" si="8"/>
        <v>46.48</v>
      </c>
      <c r="M22" s="14">
        <f t="shared" si="9"/>
        <v>19335.68</v>
      </c>
      <c r="N22" s="15">
        <v>0.23380000000000001</v>
      </c>
      <c r="O22" s="14">
        <f t="shared" si="10"/>
        <v>23856.36</v>
      </c>
      <c r="P22" s="14">
        <f t="shared" si="11"/>
        <v>0</v>
      </c>
      <c r="Q22" s="14">
        <f t="shared" si="12"/>
        <v>23856.36</v>
      </c>
      <c r="R22" s="22"/>
      <c r="S22" s="22"/>
      <c r="T22" s="22"/>
      <c r="U22" s="22"/>
      <c r="V22" s="22"/>
      <c r="W22" s="22"/>
      <c r="X22" s="22"/>
      <c r="Y22" s="23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</row>
    <row r="23" spans="2:43" s="25" customFormat="1" ht="28.5" customHeight="1" x14ac:dyDescent="0.25">
      <c r="B23" s="9" t="s">
        <v>51</v>
      </c>
      <c r="C23" s="10">
        <v>7745</v>
      </c>
      <c r="D23" s="64" t="s">
        <v>52</v>
      </c>
      <c r="E23" s="65"/>
      <c r="F23" s="65"/>
      <c r="G23" s="66"/>
      <c r="H23" s="11">
        <f>'[1]Memorial de Cálculo'!I15</f>
        <v>80</v>
      </c>
      <c r="I23" s="18" t="s">
        <v>33</v>
      </c>
      <c r="J23" s="19">
        <v>103.36</v>
      </c>
      <c r="K23" s="19">
        <v>0</v>
      </c>
      <c r="L23" s="13">
        <f t="shared" si="8"/>
        <v>103.36</v>
      </c>
      <c r="M23" s="14">
        <f t="shared" si="9"/>
        <v>8268.7999999999993</v>
      </c>
      <c r="N23" s="15">
        <v>0.23380000000000001</v>
      </c>
      <c r="O23" s="14">
        <f t="shared" si="10"/>
        <v>10202.049999999999</v>
      </c>
      <c r="P23" s="14">
        <f t="shared" si="11"/>
        <v>0</v>
      </c>
      <c r="Q23" s="14">
        <f t="shared" si="12"/>
        <v>10202.049999999999</v>
      </c>
      <c r="R23" s="22"/>
      <c r="S23" s="22"/>
      <c r="T23" s="22"/>
      <c r="U23" s="22"/>
      <c r="V23" s="22"/>
      <c r="W23" s="22"/>
      <c r="X23" s="22"/>
      <c r="Y23" s="23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</row>
    <row r="24" spans="2:43" s="25" customFormat="1" ht="28.5" customHeight="1" x14ac:dyDescent="0.25">
      <c r="B24" s="9" t="s">
        <v>53</v>
      </c>
      <c r="C24" s="17">
        <v>92809</v>
      </c>
      <c r="D24" s="64" t="s">
        <v>54</v>
      </c>
      <c r="E24" s="65"/>
      <c r="F24" s="65"/>
      <c r="G24" s="66"/>
      <c r="H24" s="11">
        <f>'[1]Memorial de Cálculo'!I16</f>
        <v>496</v>
      </c>
      <c r="I24" s="18" t="s">
        <v>33</v>
      </c>
      <c r="J24" s="19">
        <f>14.74+9.21</f>
        <v>23.950000000000003</v>
      </c>
      <c r="K24" s="19">
        <v>22.53</v>
      </c>
      <c r="L24" s="13">
        <f t="shared" si="8"/>
        <v>46.480000000000004</v>
      </c>
      <c r="M24" s="14">
        <f t="shared" si="9"/>
        <v>23054.080000000002</v>
      </c>
      <c r="N24" s="15">
        <v>0.23380000000000001</v>
      </c>
      <c r="O24" s="14">
        <f t="shared" si="10"/>
        <v>14656.56</v>
      </c>
      <c r="P24" s="14">
        <f t="shared" si="11"/>
        <v>13787.57</v>
      </c>
      <c r="Q24" s="14">
        <f t="shared" si="12"/>
        <v>28444.13</v>
      </c>
      <c r="R24" s="27"/>
      <c r="S24" s="22"/>
      <c r="T24" s="22"/>
      <c r="U24" s="22"/>
      <c r="V24" s="22"/>
      <c r="W24" s="22"/>
      <c r="X24" s="22"/>
      <c r="Y24" s="23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</row>
    <row r="25" spans="2:43" s="25" customFormat="1" ht="20.25" customHeight="1" x14ac:dyDescent="0.25">
      <c r="B25" s="9" t="s">
        <v>55</v>
      </c>
      <c r="C25" s="17">
        <v>93379</v>
      </c>
      <c r="D25" s="64" t="s">
        <v>56</v>
      </c>
      <c r="E25" s="65"/>
      <c r="F25" s="65"/>
      <c r="G25" s="66"/>
      <c r="H25" s="11">
        <f>'[1]Memorial de Cálculo'!I17</f>
        <v>681.67080175277852</v>
      </c>
      <c r="I25" s="18" t="s">
        <v>38</v>
      </c>
      <c r="J25" s="19">
        <v>7.69</v>
      </c>
      <c r="K25" s="19">
        <v>8.69</v>
      </c>
      <c r="L25" s="13">
        <f t="shared" si="8"/>
        <v>16.38</v>
      </c>
      <c r="M25" s="14">
        <f t="shared" si="9"/>
        <v>11165.77</v>
      </c>
      <c r="N25" s="15">
        <v>0.23380000000000001</v>
      </c>
      <c r="O25" s="14">
        <f t="shared" si="10"/>
        <v>6467.64</v>
      </c>
      <c r="P25" s="14">
        <f t="shared" si="11"/>
        <v>7308.68</v>
      </c>
      <c r="Q25" s="14">
        <f t="shared" si="12"/>
        <v>13776.32</v>
      </c>
      <c r="R25" s="22"/>
      <c r="S25" s="22"/>
      <c r="T25" s="22"/>
      <c r="U25" s="22"/>
      <c r="V25" s="22"/>
      <c r="W25" s="22"/>
      <c r="X25" s="22"/>
      <c r="Y25" s="23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</row>
    <row r="26" spans="2:43" s="25" customFormat="1" ht="34.5" customHeight="1" x14ac:dyDescent="0.25">
      <c r="B26" s="9" t="s">
        <v>57</v>
      </c>
      <c r="C26" s="28">
        <v>95875</v>
      </c>
      <c r="D26" s="71" t="s">
        <v>58</v>
      </c>
      <c r="E26" s="72"/>
      <c r="F26" s="72"/>
      <c r="G26" s="73"/>
      <c r="H26" s="29">
        <f>(H20-H25)*3.8</f>
        <v>236.85095333944162</v>
      </c>
      <c r="I26" s="12" t="s">
        <v>59</v>
      </c>
      <c r="J26" s="19">
        <v>1.53</v>
      </c>
      <c r="K26" s="19">
        <v>0.22</v>
      </c>
      <c r="L26" s="13">
        <f t="shared" si="8"/>
        <v>1.75</v>
      </c>
      <c r="M26" s="14">
        <f t="shared" si="9"/>
        <v>414.49</v>
      </c>
      <c r="N26" s="15">
        <v>0.23380000000000001</v>
      </c>
      <c r="O26" s="14">
        <f t="shared" si="10"/>
        <v>447.11</v>
      </c>
      <c r="P26" s="14">
        <f t="shared" si="11"/>
        <v>64.290000000000006</v>
      </c>
      <c r="Q26" s="14">
        <f t="shared" si="12"/>
        <v>511.4</v>
      </c>
      <c r="R26" s="22"/>
      <c r="S26" s="22"/>
      <c r="T26" s="22"/>
      <c r="U26" s="22"/>
      <c r="V26" s="22"/>
      <c r="W26" s="22"/>
      <c r="X26" s="22"/>
      <c r="Y26" s="23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</row>
    <row r="27" spans="2:43" s="25" customFormat="1" ht="20.25" customHeight="1" x14ac:dyDescent="0.25">
      <c r="B27" s="9" t="s">
        <v>60</v>
      </c>
      <c r="C27" s="17">
        <v>97935</v>
      </c>
      <c r="D27" s="64" t="s">
        <v>61</v>
      </c>
      <c r="E27" s="65"/>
      <c r="F27" s="65"/>
      <c r="G27" s="66"/>
      <c r="H27" s="11">
        <f>'[1]Memorial de Cálculo'!I19</f>
        <v>21</v>
      </c>
      <c r="I27" s="18" t="s">
        <v>62</v>
      </c>
      <c r="J27" s="19">
        <v>664.19</v>
      </c>
      <c r="K27" s="19">
        <v>84.57</v>
      </c>
      <c r="L27" s="13">
        <f t="shared" si="8"/>
        <v>748.76</v>
      </c>
      <c r="M27" s="14">
        <f t="shared" si="9"/>
        <v>15723.96</v>
      </c>
      <c r="N27" s="15">
        <v>0.23380000000000001</v>
      </c>
      <c r="O27" s="14">
        <f t="shared" si="10"/>
        <v>17209.03</v>
      </c>
      <c r="P27" s="14">
        <f t="shared" si="11"/>
        <v>2191.19</v>
      </c>
      <c r="Q27" s="14">
        <f t="shared" si="12"/>
        <v>19400.22</v>
      </c>
      <c r="R27" s="30">
        <f>SUM(Q20:Q27)</f>
        <v>106815.72</v>
      </c>
      <c r="S27" s="22"/>
      <c r="T27" s="22"/>
      <c r="U27" s="22"/>
      <c r="V27" s="22"/>
      <c r="W27" s="22"/>
      <c r="X27" s="22"/>
      <c r="Y27" s="23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</row>
    <row r="28" spans="2:43" ht="20.25" customHeight="1" x14ac:dyDescent="0.25">
      <c r="B28" s="67" t="s">
        <v>63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21">
        <f>SUM(O20:O27)</f>
        <v>79247.549999999988</v>
      </c>
      <c r="P28" s="21">
        <f>SUM(P20:P27)</f>
        <v>27568.170000000002</v>
      </c>
      <c r="Q28" s="21">
        <f>SUM(Q20:Q27)</f>
        <v>106815.72</v>
      </c>
      <c r="R28" s="8"/>
      <c r="S28" s="8"/>
      <c r="T28" s="8"/>
      <c r="U28" s="8"/>
      <c r="V28" s="8"/>
      <c r="W28" s="8"/>
      <c r="X28" s="8"/>
      <c r="Y28" s="1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2:43" ht="20.25" customHeight="1" x14ac:dyDescent="0.25">
      <c r="B29" s="7">
        <v>4</v>
      </c>
      <c r="C29" s="69" t="s">
        <v>64</v>
      </c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70"/>
      <c r="R29" s="8"/>
      <c r="S29" s="8"/>
      <c r="T29" s="8"/>
      <c r="U29" s="8"/>
      <c r="V29" s="8"/>
      <c r="W29" s="8"/>
      <c r="X29" s="8"/>
      <c r="Y29" s="1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2:43" s="25" customFormat="1" ht="36.75" customHeight="1" x14ac:dyDescent="0.25">
      <c r="B30" s="9" t="s">
        <v>65</v>
      </c>
      <c r="C30" s="10">
        <v>96400</v>
      </c>
      <c r="D30" s="64" t="s">
        <v>66</v>
      </c>
      <c r="E30" s="65"/>
      <c r="F30" s="65"/>
      <c r="G30" s="66"/>
      <c r="H30" s="11">
        <f>'[1]Memorial de Cálculo'!I21</f>
        <v>758.52</v>
      </c>
      <c r="I30" s="12" t="s">
        <v>38</v>
      </c>
      <c r="J30" s="13">
        <v>85.39</v>
      </c>
      <c r="K30" s="13">
        <v>5.24</v>
      </c>
      <c r="L30" s="13">
        <f t="shared" ref="L30:L44" si="13">J30+K30</f>
        <v>90.63</v>
      </c>
      <c r="M30" s="14">
        <f t="shared" ref="M30:M44" si="14">ROUND(L30*H30,2)</f>
        <v>68744.67</v>
      </c>
      <c r="N30" s="15">
        <v>0.23380000000000001</v>
      </c>
      <c r="O30" s="14">
        <f t="shared" ref="O30:O44" si="15">ROUND((1+N30)*H30*J30,2)</f>
        <v>79913.25</v>
      </c>
      <c r="P30" s="14">
        <f t="shared" ref="P30:P44" si="16">ROUND((1+N30)*H30*K30,2)</f>
        <v>4903.92</v>
      </c>
      <c r="Q30" s="14">
        <f t="shared" ref="Q30:Q40" si="17">ROUND(O30+P30,2)</f>
        <v>84817.17</v>
      </c>
      <c r="R30" s="22"/>
      <c r="S30" s="22"/>
      <c r="T30" s="22"/>
      <c r="U30" s="22"/>
      <c r="V30" s="22"/>
      <c r="W30" s="22"/>
      <c r="X30" s="22"/>
      <c r="Y30" s="23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2:43" s="25" customFormat="1" ht="21" customHeight="1" x14ac:dyDescent="0.25">
      <c r="B31" s="9" t="s">
        <v>67</v>
      </c>
      <c r="C31" s="10">
        <v>96396</v>
      </c>
      <c r="D31" s="64" t="s">
        <v>68</v>
      </c>
      <c r="E31" s="65"/>
      <c r="F31" s="65"/>
      <c r="G31" s="66"/>
      <c r="H31" s="11">
        <f>'[1]Memorial de Cálculo'!I22</f>
        <v>423.36</v>
      </c>
      <c r="I31" s="12" t="s">
        <v>38</v>
      </c>
      <c r="J31" s="13">
        <v>95.24</v>
      </c>
      <c r="K31" s="13">
        <v>4.28</v>
      </c>
      <c r="L31" s="13">
        <f t="shared" si="13"/>
        <v>99.52</v>
      </c>
      <c r="M31" s="14">
        <f t="shared" si="14"/>
        <v>42132.79</v>
      </c>
      <c r="N31" s="15">
        <v>0.23380000000000001</v>
      </c>
      <c r="O31" s="14">
        <f t="shared" si="15"/>
        <v>49747.81</v>
      </c>
      <c r="P31" s="14">
        <f t="shared" si="16"/>
        <v>2235.62</v>
      </c>
      <c r="Q31" s="14">
        <f t="shared" si="17"/>
        <v>51983.43</v>
      </c>
      <c r="R31" s="22"/>
      <c r="S31" s="22"/>
      <c r="T31" s="22"/>
      <c r="U31" s="22"/>
      <c r="V31" s="22"/>
      <c r="W31" s="22"/>
      <c r="X31" s="22"/>
      <c r="Y31" s="23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2:43" s="25" customFormat="1" ht="30.75" customHeight="1" x14ac:dyDescent="0.25">
      <c r="B32" s="9" t="s">
        <v>69</v>
      </c>
      <c r="C32" s="10">
        <v>97918</v>
      </c>
      <c r="D32" s="64" t="s">
        <v>70</v>
      </c>
      <c r="E32" s="65"/>
      <c r="F32" s="65"/>
      <c r="G32" s="66"/>
      <c r="H32" s="11">
        <f>'[1]Memorial de Cálculo'!I23</f>
        <v>57912.119999999995</v>
      </c>
      <c r="I32" s="12" t="s">
        <v>59</v>
      </c>
      <c r="J32" s="19">
        <v>1.18</v>
      </c>
      <c r="K32" s="19">
        <f>0.25</f>
        <v>0.25</v>
      </c>
      <c r="L32" s="13">
        <f t="shared" si="13"/>
        <v>1.43</v>
      </c>
      <c r="M32" s="14">
        <f t="shared" si="14"/>
        <v>82814.33</v>
      </c>
      <c r="N32" s="15">
        <v>0.23380000000000001</v>
      </c>
      <c r="O32" s="14">
        <f t="shared" si="15"/>
        <v>84313.33</v>
      </c>
      <c r="P32" s="14">
        <f t="shared" si="16"/>
        <v>17862.990000000002</v>
      </c>
      <c r="Q32" s="14">
        <f t="shared" si="17"/>
        <v>102176.32000000001</v>
      </c>
      <c r="R32" s="27"/>
      <c r="S32" s="22"/>
      <c r="T32" s="22"/>
      <c r="U32" s="22"/>
      <c r="V32" s="22"/>
      <c r="W32" s="22"/>
      <c r="X32" s="22"/>
      <c r="Y32" s="23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2:43" s="25" customFormat="1" ht="21" customHeight="1" x14ac:dyDescent="0.25">
      <c r="B33" s="9" t="s">
        <v>71</v>
      </c>
      <c r="C33" s="10">
        <v>100981</v>
      </c>
      <c r="D33" s="64" t="s">
        <v>72</v>
      </c>
      <c r="E33" s="65"/>
      <c r="F33" s="65"/>
      <c r="G33" s="66"/>
      <c r="H33" s="11">
        <f>'[1]Memorial de Cálculo'!I24</f>
        <v>1654.6320000000001</v>
      </c>
      <c r="I33" s="12" t="s">
        <v>38</v>
      </c>
      <c r="J33" s="13">
        <v>5.65</v>
      </c>
      <c r="K33" s="13">
        <v>1.45</v>
      </c>
      <c r="L33" s="13">
        <f t="shared" si="13"/>
        <v>7.1000000000000005</v>
      </c>
      <c r="M33" s="14">
        <f t="shared" si="14"/>
        <v>11747.89</v>
      </c>
      <c r="N33" s="15">
        <v>0.23380000000000001</v>
      </c>
      <c r="O33" s="14">
        <f t="shared" si="15"/>
        <v>11534.39</v>
      </c>
      <c r="P33" s="14">
        <f t="shared" si="16"/>
        <v>2960.15</v>
      </c>
      <c r="Q33" s="14">
        <f t="shared" si="17"/>
        <v>14494.54</v>
      </c>
      <c r="R33" s="22"/>
      <c r="S33" s="22"/>
      <c r="T33" s="22"/>
      <c r="U33" s="22"/>
      <c r="V33" s="22"/>
      <c r="W33" s="22"/>
      <c r="X33" s="22"/>
      <c r="Y33" s="23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2:43" s="25" customFormat="1" ht="21" customHeight="1" x14ac:dyDescent="0.25">
      <c r="B34" s="9" t="s">
        <v>73</v>
      </c>
      <c r="C34" s="10" t="s">
        <v>74</v>
      </c>
      <c r="D34" s="64" t="s">
        <v>75</v>
      </c>
      <c r="E34" s="65"/>
      <c r="F34" s="65"/>
      <c r="G34" s="66"/>
      <c r="H34" s="11">
        <f>'[1]Memorial de Cálculo'!I25</f>
        <v>2745</v>
      </c>
      <c r="I34" s="12" t="s">
        <v>23</v>
      </c>
      <c r="J34" s="13">
        <f>'[1]Composições Próprias'!I94</f>
        <v>6.9203940000000017</v>
      </c>
      <c r="K34" s="13">
        <f>'[1]Composições Próprias'!J94</f>
        <v>0.22491</v>
      </c>
      <c r="L34" s="13">
        <f t="shared" si="13"/>
        <v>7.1453040000000021</v>
      </c>
      <c r="M34" s="14">
        <f t="shared" si="14"/>
        <v>19613.86</v>
      </c>
      <c r="N34" s="15">
        <v>0.23380000000000001</v>
      </c>
      <c r="O34" s="14">
        <f t="shared" si="15"/>
        <v>23437.86</v>
      </c>
      <c r="P34" s="14">
        <f t="shared" si="16"/>
        <v>761.72</v>
      </c>
      <c r="Q34" s="14">
        <f t="shared" si="17"/>
        <v>24199.58</v>
      </c>
      <c r="R34" s="22"/>
      <c r="S34" s="22"/>
      <c r="T34" s="22"/>
      <c r="U34" s="22"/>
      <c r="V34" s="22"/>
      <c r="W34" s="22"/>
      <c r="X34" s="22"/>
      <c r="Y34" s="23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</row>
    <row r="35" spans="2:43" s="25" customFormat="1" ht="21" customHeight="1" x14ac:dyDescent="0.25">
      <c r="B35" s="9" t="s">
        <v>76</v>
      </c>
      <c r="C35" s="10">
        <v>96402</v>
      </c>
      <c r="D35" s="64" t="s">
        <v>77</v>
      </c>
      <c r="E35" s="65"/>
      <c r="F35" s="65"/>
      <c r="G35" s="66"/>
      <c r="H35" s="11">
        <f>'[1]Memorial de Cálculo'!I26</f>
        <v>2745</v>
      </c>
      <c r="I35" s="12" t="s">
        <v>23</v>
      </c>
      <c r="J35" s="13">
        <v>2.0499999999999998</v>
      </c>
      <c r="K35" s="13">
        <f>0.31</f>
        <v>0.31</v>
      </c>
      <c r="L35" s="13">
        <f t="shared" si="13"/>
        <v>2.36</v>
      </c>
      <c r="M35" s="14">
        <f t="shared" si="14"/>
        <v>6478.2</v>
      </c>
      <c r="N35" s="15">
        <v>0.23380000000000001</v>
      </c>
      <c r="O35" s="14">
        <f t="shared" si="15"/>
        <v>6942.9</v>
      </c>
      <c r="P35" s="14">
        <f t="shared" si="16"/>
        <v>1049.9000000000001</v>
      </c>
      <c r="Q35" s="14">
        <f t="shared" si="17"/>
        <v>7992.8</v>
      </c>
      <c r="R35" s="22"/>
      <c r="S35" s="22"/>
      <c r="T35" s="22"/>
      <c r="U35" s="22"/>
      <c r="V35" s="22"/>
      <c r="W35" s="22"/>
      <c r="X35" s="22"/>
      <c r="Y35" s="23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</row>
    <row r="36" spans="2:43" s="25" customFormat="1" ht="30.75" customHeight="1" x14ac:dyDescent="0.25">
      <c r="B36" s="9" t="s">
        <v>78</v>
      </c>
      <c r="C36" s="10">
        <v>95995</v>
      </c>
      <c r="D36" s="64" t="s">
        <v>79</v>
      </c>
      <c r="E36" s="65"/>
      <c r="F36" s="65"/>
      <c r="G36" s="66"/>
      <c r="H36" s="11">
        <f>'[1]Memorial de Cálculo'!I27</f>
        <v>164.7</v>
      </c>
      <c r="I36" s="12" t="s">
        <v>38</v>
      </c>
      <c r="J36" s="13">
        <v>1130.99</v>
      </c>
      <c r="K36" s="13">
        <v>21.54</v>
      </c>
      <c r="L36" s="13">
        <f t="shared" si="13"/>
        <v>1152.53</v>
      </c>
      <c r="M36" s="14">
        <f t="shared" si="14"/>
        <v>189821.69</v>
      </c>
      <c r="N36" s="15">
        <v>0.23380000000000001</v>
      </c>
      <c r="O36" s="14">
        <f t="shared" si="15"/>
        <v>229824.93</v>
      </c>
      <c r="P36" s="14">
        <f t="shared" si="16"/>
        <v>4377.08</v>
      </c>
      <c r="Q36" s="14">
        <f t="shared" si="17"/>
        <v>234202.01</v>
      </c>
      <c r="R36" s="22"/>
      <c r="S36" s="22"/>
      <c r="T36" s="22"/>
      <c r="U36" s="22"/>
      <c r="V36" s="22"/>
      <c r="W36" s="22"/>
      <c r="X36" s="22"/>
      <c r="Y36" s="23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</row>
    <row r="37" spans="2:43" s="25" customFormat="1" ht="21" customHeight="1" x14ac:dyDescent="0.25">
      <c r="B37" s="9" t="s">
        <v>80</v>
      </c>
      <c r="C37" s="10">
        <v>95875</v>
      </c>
      <c r="D37" s="64" t="s">
        <v>81</v>
      </c>
      <c r="E37" s="65"/>
      <c r="F37" s="65"/>
      <c r="G37" s="66"/>
      <c r="H37" s="11">
        <f>'[1]Memorial de Cálculo'!I28</f>
        <v>5764.5</v>
      </c>
      <c r="I37" s="12" t="s">
        <v>59</v>
      </c>
      <c r="J37" s="19">
        <v>1.53</v>
      </c>
      <c r="K37" s="19">
        <v>0.22</v>
      </c>
      <c r="L37" s="13">
        <f t="shared" si="13"/>
        <v>1.75</v>
      </c>
      <c r="M37" s="14">
        <f t="shared" si="14"/>
        <v>10087.879999999999</v>
      </c>
      <c r="N37" s="15">
        <v>0.23380000000000001</v>
      </c>
      <c r="O37" s="14">
        <f t="shared" si="15"/>
        <v>10881.73</v>
      </c>
      <c r="P37" s="14">
        <f t="shared" si="16"/>
        <v>1564.69</v>
      </c>
      <c r="Q37" s="14">
        <f t="shared" si="17"/>
        <v>12446.42</v>
      </c>
      <c r="R37" s="27"/>
      <c r="S37" s="22"/>
      <c r="T37" s="22"/>
      <c r="U37" s="22"/>
      <c r="V37" s="22"/>
      <c r="W37" s="22"/>
      <c r="X37" s="22"/>
      <c r="Y37" s="23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</row>
    <row r="38" spans="2:43" s="25" customFormat="1" ht="30.75" customHeight="1" x14ac:dyDescent="0.25">
      <c r="B38" s="9" t="s">
        <v>82</v>
      </c>
      <c r="C38" s="10">
        <v>100986</v>
      </c>
      <c r="D38" s="64" t="s">
        <v>83</v>
      </c>
      <c r="E38" s="65"/>
      <c r="F38" s="65"/>
      <c r="G38" s="66"/>
      <c r="H38" s="11">
        <f>'[1]Memorial de Cálculo'!I29</f>
        <v>164.7</v>
      </c>
      <c r="I38" s="12" t="s">
        <v>38</v>
      </c>
      <c r="J38" s="13">
        <f>2.24+3.27</f>
        <v>5.51</v>
      </c>
      <c r="K38" s="13">
        <v>0.87</v>
      </c>
      <c r="L38" s="13">
        <f t="shared" si="13"/>
        <v>6.38</v>
      </c>
      <c r="M38" s="14">
        <f t="shared" si="14"/>
        <v>1050.79</v>
      </c>
      <c r="N38" s="15">
        <v>0.23380000000000001</v>
      </c>
      <c r="O38" s="14">
        <f t="shared" si="15"/>
        <v>1119.67</v>
      </c>
      <c r="P38" s="14">
        <f t="shared" si="16"/>
        <v>176.79</v>
      </c>
      <c r="Q38" s="14">
        <f t="shared" si="17"/>
        <v>1296.46</v>
      </c>
      <c r="R38" s="22"/>
      <c r="S38" s="22"/>
      <c r="T38" s="22"/>
      <c r="U38" s="22"/>
      <c r="V38" s="22"/>
      <c r="W38" s="22"/>
      <c r="X38" s="22"/>
      <c r="Y38" s="23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</row>
    <row r="39" spans="2:43" s="25" customFormat="1" ht="45.75" customHeight="1" x14ac:dyDescent="0.25">
      <c r="B39" s="9" t="s">
        <v>84</v>
      </c>
      <c r="C39" s="10">
        <v>94273</v>
      </c>
      <c r="D39" s="64" t="s">
        <v>85</v>
      </c>
      <c r="E39" s="65"/>
      <c r="F39" s="65"/>
      <c r="G39" s="66"/>
      <c r="H39" s="11">
        <f>'[1]Memorial de Cálculo'!I30</f>
        <v>768</v>
      </c>
      <c r="I39" s="12" t="s">
        <v>33</v>
      </c>
      <c r="J39" s="13">
        <v>32.96</v>
      </c>
      <c r="K39" s="13">
        <v>12.34</v>
      </c>
      <c r="L39" s="13">
        <f t="shared" si="13"/>
        <v>45.3</v>
      </c>
      <c r="M39" s="14">
        <f t="shared" si="14"/>
        <v>34790.400000000001</v>
      </c>
      <c r="N39" s="15">
        <v>0.23380000000000001</v>
      </c>
      <c r="O39" s="14">
        <f t="shared" si="15"/>
        <v>31231.52</v>
      </c>
      <c r="P39" s="14">
        <f t="shared" si="16"/>
        <v>11692.87</v>
      </c>
      <c r="Q39" s="14">
        <f t="shared" si="17"/>
        <v>42924.39</v>
      </c>
      <c r="R39" s="22"/>
      <c r="S39" s="22"/>
      <c r="T39" s="22"/>
      <c r="U39" s="22"/>
      <c r="V39" s="22"/>
      <c r="W39" s="22"/>
      <c r="X39" s="22"/>
      <c r="Y39" s="23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</row>
    <row r="40" spans="2:43" s="25" customFormat="1" ht="20.25" customHeight="1" x14ac:dyDescent="0.25">
      <c r="B40" s="9" t="s">
        <v>86</v>
      </c>
      <c r="C40" s="10">
        <v>102498</v>
      </c>
      <c r="D40" s="64" t="s">
        <v>87</v>
      </c>
      <c r="E40" s="65"/>
      <c r="F40" s="65"/>
      <c r="G40" s="66"/>
      <c r="H40" s="11">
        <f>'[1]Memorial de Cálculo'!I31</f>
        <v>768</v>
      </c>
      <c r="I40" s="12" t="s">
        <v>23</v>
      </c>
      <c r="J40" s="13">
        <v>0.34</v>
      </c>
      <c r="K40" s="13">
        <v>0.89</v>
      </c>
      <c r="L40" s="13">
        <f t="shared" si="13"/>
        <v>1.23</v>
      </c>
      <c r="M40" s="14">
        <f t="shared" si="14"/>
        <v>944.64</v>
      </c>
      <c r="N40" s="15">
        <v>0.23380000000000001</v>
      </c>
      <c r="O40" s="14">
        <f t="shared" si="15"/>
        <v>322.17</v>
      </c>
      <c r="P40" s="14">
        <f t="shared" si="16"/>
        <v>843.33</v>
      </c>
      <c r="Q40" s="14">
        <f t="shared" si="17"/>
        <v>1165.5</v>
      </c>
      <c r="R40" s="30">
        <f>SUM(Q30:Q40)</f>
        <v>577698.62</v>
      </c>
      <c r="S40" s="22"/>
      <c r="T40" s="22"/>
      <c r="U40" s="22"/>
      <c r="V40" s="22"/>
      <c r="W40" s="22"/>
      <c r="X40" s="22"/>
      <c r="Y40" s="23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</row>
    <row r="41" spans="2:43" ht="20.25" customHeight="1" x14ac:dyDescent="0.25">
      <c r="B41" s="67" t="s">
        <v>88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21">
        <f>SUM(O30:O40)</f>
        <v>529269.55999999994</v>
      </c>
      <c r="P41" s="21">
        <f>SUM(P30:P40)</f>
        <v>48429.060000000012</v>
      </c>
      <c r="Q41" s="21">
        <f>SUM(Q30:Q40)</f>
        <v>577698.62</v>
      </c>
      <c r="R41" s="8"/>
      <c r="S41" s="8"/>
      <c r="T41" s="8"/>
      <c r="U41" s="8"/>
      <c r="V41" s="8"/>
      <c r="W41" s="8"/>
      <c r="X41" s="8"/>
      <c r="Y41" s="1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2:43" ht="20.25" customHeight="1" x14ac:dyDescent="0.25">
      <c r="B42" s="7">
        <v>5</v>
      </c>
      <c r="C42" s="69" t="s">
        <v>89</v>
      </c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70"/>
      <c r="R42" s="8"/>
      <c r="S42" s="8"/>
      <c r="T42" s="8"/>
      <c r="U42" s="8"/>
      <c r="V42" s="8"/>
      <c r="W42" s="8"/>
      <c r="X42" s="8"/>
      <c r="Y42" s="1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2:43" s="25" customFormat="1" ht="20.25" customHeight="1" x14ac:dyDescent="0.25">
      <c r="B43" s="9" t="s">
        <v>90</v>
      </c>
      <c r="C43" s="10" t="s">
        <v>91</v>
      </c>
      <c r="D43" s="64" t="s">
        <v>92</v>
      </c>
      <c r="E43" s="65"/>
      <c r="F43" s="65"/>
      <c r="G43" s="66"/>
      <c r="H43" s="11">
        <f>'[1]Memorial de Cálculo'!I33</f>
        <v>46.44</v>
      </c>
      <c r="I43" s="12" t="s">
        <v>23</v>
      </c>
      <c r="J43" s="13">
        <f>'[1]Composições Próprias'!I102</f>
        <v>3.6493000000000002</v>
      </c>
      <c r="K43" s="13">
        <f>'[1]Composições Próprias'!J102</f>
        <v>9.6675000000000004</v>
      </c>
      <c r="L43" s="13">
        <f t="shared" si="13"/>
        <v>13.316800000000001</v>
      </c>
      <c r="M43" s="14">
        <f t="shared" si="14"/>
        <v>618.42999999999995</v>
      </c>
      <c r="N43" s="15">
        <v>0.23380000000000001</v>
      </c>
      <c r="O43" s="14">
        <f t="shared" si="15"/>
        <v>209.1</v>
      </c>
      <c r="P43" s="14">
        <f t="shared" si="16"/>
        <v>553.92999999999995</v>
      </c>
      <c r="Q43" s="14">
        <f>ROUND(O43+P43,2)</f>
        <v>763.03</v>
      </c>
      <c r="R43" s="22"/>
      <c r="S43" s="22"/>
      <c r="T43" s="22"/>
      <c r="U43" s="22"/>
      <c r="V43" s="22"/>
      <c r="W43" s="22"/>
      <c r="X43" s="22"/>
      <c r="Y43" s="23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</row>
    <row r="44" spans="2:43" s="25" customFormat="1" ht="30.75" customHeight="1" x14ac:dyDescent="0.25">
      <c r="B44" s="9" t="s">
        <v>93</v>
      </c>
      <c r="C44" s="10">
        <v>102512</v>
      </c>
      <c r="D44" s="64" t="s">
        <v>94</v>
      </c>
      <c r="E44" s="65"/>
      <c r="F44" s="65"/>
      <c r="G44" s="66"/>
      <c r="H44" s="11">
        <f>'[1]Memorial de Cálculo'!I34</f>
        <v>387</v>
      </c>
      <c r="I44" s="12" t="s">
        <v>23</v>
      </c>
      <c r="J44" s="13">
        <v>2.35</v>
      </c>
      <c r="K44" s="13">
        <v>1.54</v>
      </c>
      <c r="L44" s="13">
        <f t="shared" si="13"/>
        <v>3.89</v>
      </c>
      <c r="M44" s="14">
        <f t="shared" si="14"/>
        <v>1505.43</v>
      </c>
      <c r="N44" s="15">
        <v>0.23380000000000001</v>
      </c>
      <c r="O44" s="14">
        <f t="shared" si="15"/>
        <v>1122.08</v>
      </c>
      <c r="P44" s="14">
        <f t="shared" si="16"/>
        <v>735.32</v>
      </c>
      <c r="Q44" s="14">
        <f>ROUND(O44+P44,2)</f>
        <v>1857.4</v>
      </c>
      <c r="R44" s="30">
        <f>SUM(Q43:Q44)</f>
        <v>2620.4300000000003</v>
      </c>
      <c r="S44" s="22"/>
      <c r="T44" s="22"/>
      <c r="U44" s="22"/>
      <c r="V44" s="22"/>
      <c r="W44" s="22"/>
      <c r="X44" s="22"/>
      <c r="Y44" s="23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</row>
    <row r="45" spans="2:43" ht="20.25" customHeight="1" x14ac:dyDescent="0.25">
      <c r="B45" s="67" t="s">
        <v>95</v>
      </c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21">
        <f>SUM(O43:O44)</f>
        <v>1331.1799999999998</v>
      </c>
      <c r="P45" s="21">
        <f>SUM(P43:P44)</f>
        <v>1289.25</v>
      </c>
      <c r="Q45" s="21">
        <f>SUM(Q43:Q44)</f>
        <v>2620.4300000000003</v>
      </c>
      <c r="R45" s="8">
        <f>SUM(R8:R44)</f>
        <v>713080.13</v>
      </c>
      <c r="S45" s="8"/>
      <c r="T45" s="8"/>
      <c r="U45" s="8"/>
      <c r="V45" s="8"/>
      <c r="W45" s="8"/>
      <c r="X45" s="8"/>
      <c r="Y45" s="1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2:43" ht="30.75" customHeight="1" x14ac:dyDescent="0.25">
      <c r="B46" s="60" t="s">
        <v>96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2"/>
      <c r="O46" s="31">
        <f>O13+O18+O28+O41+O45</f>
        <v>626427.16</v>
      </c>
      <c r="P46" s="31">
        <f>P13+P18+P28+P41+P45</f>
        <v>86652.970000000016</v>
      </c>
      <c r="Q46" s="31">
        <f>Q13+Q18+Q28+Q41+Q45</f>
        <v>713080.13</v>
      </c>
      <c r="R46" s="8"/>
      <c r="S46" s="8"/>
      <c r="T46" s="8"/>
      <c r="U46" s="8"/>
      <c r="V46" s="8"/>
      <c r="W46" s="8"/>
      <c r="X46" s="8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2:43" ht="25.5" customHeight="1" x14ac:dyDescent="0.25">
      <c r="B47" s="32"/>
      <c r="C47" s="33"/>
      <c r="D47" s="33"/>
      <c r="E47" s="33"/>
      <c r="F47" s="33"/>
      <c r="G47" s="33"/>
      <c r="H47" s="34"/>
      <c r="I47" s="35"/>
      <c r="J47" s="36"/>
      <c r="K47" s="36"/>
      <c r="L47" s="36"/>
      <c r="M47" s="36"/>
      <c r="N47" s="36"/>
      <c r="O47" s="36"/>
      <c r="P47" s="36"/>
      <c r="Q47" s="36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2:43" ht="15" customHeight="1" x14ac:dyDescent="0.25">
      <c r="B48" s="32"/>
      <c r="C48" s="59" t="s">
        <v>97</v>
      </c>
      <c r="D48" s="59"/>
      <c r="E48" s="37"/>
      <c r="F48" s="37"/>
      <c r="G48" s="37"/>
      <c r="H48" s="38"/>
      <c r="I48" s="39"/>
      <c r="J48" s="36"/>
      <c r="K48" s="36"/>
      <c r="L48" s="36"/>
      <c r="M48" s="36"/>
      <c r="N48" s="36"/>
      <c r="O48" s="36"/>
      <c r="P48" s="36"/>
      <c r="Q48" s="36"/>
      <c r="R48" s="40"/>
      <c r="S48" s="40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2:36" ht="15" customHeight="1" x14ac:dyDescent="0.25">
      <c r="B49" s="32"/>
      <c r="C49" s="57" t="s">
        <v>98</v>
      </c>
      <c r="D49" s="57"/>
      <c r="E49" s="63" t="s">
        <v>99</v>
      </c>
      <c r="F49" s="63"/>
      <c r="G49" s="41"/>
      <c r="H49" s="38"/>
      <c r="I49" s="39"/>
      <c r="J49" s="36"/>
      <c r="K49" s="42"/>
      <c r="L49" s="36"/>
      <c r="M49" s="42"/>
      <c r="N49" s="42"/>
      <c r="O49" s="36"/>
      <c r="P49" s="42"/>
      <c r="Q49" s="42"/>
      <c r="R49" s="40"/>
      <c r="S49" s="40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2:36" ht="15" customHeight="1" x14ac:dyDescent="0.25">
      <c r="B50" s="32"/>
      <c r="C50" s="57" t="s">
        <v>100</v>
      </c>
      <c r="D50" s="57"/>
      <c r="E50" s="63" t="s">
        <v>101</v>
      </c>
      <c r="F50" s="63"/>
      <c r="G50" s="43"/>
      <c r="H50" s="44"/>
      <c r="I50" s="39"/>
      <c r="J50" s="36"/>
      <c r="K50" s="33"/>
      <c r="L50" s="36"/>
      <c r="M50" s="33"/>
      <c r="N50" s="33"/>
      <c r="O50" s="36"/>
      <c r="P50" s="33"/>
      <c r="Q50" s="42"/>
      <c r="R50" s="40"/>
      <c r="S50" s="40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2:36" ht="15" customHeight="1" x14ac:dyDescent="0.25">
      <c r="B51" s="32"/>
      <c r="C51" s="57" t="s">
        <v>102</v>
      </c>
      <c r="D51" s="57"/>
      <c r="E51" s="58">
        <v>1.111</v>
      </c>
      <c r="F51" s="58"/>
      <c r="G51" s="41"/>
      <c r="H51" s="34"/>
      <c r="I51" s="35"/>
      <c r="J51" s="36"/>
      <c r="K51" s="42"/>
      <c r="L51" s="36"/>
      <c r="M51" s="42"/>
      <c r="N51" s="42"/>
      <c r="O51" s="36"/>
      <c r="P51" s="42"/>
      <c r="Q51" s="42"/>
      <c r="R51" s="40"/>
      <c r="S51" s="40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2:36" ht="15" customHeight="1" x14ac:dyDescent="0.25">
      <c r="B52" s="32"/>
      <c r="C52" s="57" t="s">
        <v>103</v>
      </c>
      <c r="D52" s="57"/>
      <c r="E52" s="58">
        <v>0.23380000000000001</v>
      </c>
      <c r="F52" s="58"/>
      <c r="G52" s="41"/>
      <c r="H52" s="38"/>
      <c r="I52" s="39"/>
      <c r="J52" s="36"/>
      <c r="K52" s="42"/>
      <c r="L52" s="36"/>
      <c r="M52" s="42"/>
      <c r="N52" s="42"/>
      <c r="O52" s="36"/>
      <c r="P52" s="42"/>
      <c r="Q52" s="42"/>
      <c r="R52" s="40"/>
      <c r="S52" s="40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2:36" ht="18.75" customHeight="1" x14ac:dyDescent="0.25">
      <c r="B53" s="32"/>
      <c r="C53" s="57" t="s">
        <v>104</v>
      </c>
      <c r="D53" s="57"/>
      <c r="E53" s="59" t="s">
        <v>105</v>
      </c>
      <c r="F53" s="59"/>
      <c r="G53" s="59"/>
      <c r="H53" s="38"/>
      <c r="I53" s="39"/>
      <c r="J53" s="42"/>
      <c r="K53" s="42"/>
      <c r="L53" s="42"/>
      <c r="M53" s="42"/>
      <c r="N53" s="42"/>
      <c r="O53" s="42"/>
      <c r="P53" s="42"/>
      <c r="Q53" s="4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2:36" ht="15" customHeight="1" x14ac:dyDescent="0.25">
      <c r="B54" s="32"/>
      <c r="C54" s="33"/>
      <c r="D54" s="33"/>
      <c r="E54" s="33"/>
      <c r="F54" s="33"/>
      <c r="G54" s="33"/>
      <c r="H54" s="34"/>
      <c r="I54" s="35"/>
      <c r="J54" s="42"/>
      <c r="K54" s="42"/>
      <c r="L54" s="42"/>
      <c r="M54" s="55" t="s">
        <v>106</v>
      </c>
      <c r="N54" s="55"/>
      <c r="O54" s="55"/>
      <c r="P54" s="55"/>
      <c r="Q54" s="55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2:36" ht="15" customHeight="1" x14ac:dyDescent="0.25">
      <c r="B55" s="32"/>
      <c r="C55" s="33"/>
      <c r="D55" s="33"/>
      <c r="E55" s="33"/>
      <c r="F55" s="33"/>
      <c r="G55" s="33"/>
      <c r="H55" s="34"/>
      <c r="I55" s="35"/>
      <c r="J55" s="35"/>
      <c r="K55" s="35"/>
      <c r="L55" s="35"/>
      <c r="M55" s="35"/>
      <c r="N55" s="35"/>
      <c r="O55" s="35"/>
      <c r="P55" s="35"/>
      <c r="Q55" s="36"/>
      <c r="R55" s="2"/>
      <c r="S55" s="2"/>
      <c r="T55" s="2"/>
      <c r="U55" s="2"/>
      <c r="V55" s="2"/>
      <c r="W55" s="2"/>
      <c r="X55" s="2"/>
      <c r="Y55" s="2" t="s">
        <v>107</v>
      </c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2:36" ht="15" customHeight="1" x14ac:dyDescent="0.25">
      <c r="B56" s="32"/>
      <c r="C56" s="45"/>
      <c r="D56" s="45"/>
      <c r="E56" s="45"/>
      <c r="F56" s="45"/>
      <c r="G56" s="45"/>
      <c r="H56" s="46"/>
      <c r="I56" s="47"/>
      <c r="J56" s="48"/>
      <c r="K56" s="48"/>
      <c r="L56" s="48"/>
      <c r="M56" s="48"/>
      <c r="N56" s="48"/>
      <c r="O56" s="48"/>
      <c r="P56" s="48"/>
      <c r="Q56" s="48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2:36" ht="15" customHeight="1" x14ac:dyDescent="0.25">
      <c r="B57" s="32"/>
      <c r="C57" s="56"/>
      <c r="D57" s="56"/>
      <c r="E57" s="56"/>
      <c r="F57" s="56"/>
      <c r="G57" s="56"/>
      <c r="H57" s="56"/>
      <c r="I57" s="56"/>
      <c r="J57" s="56"/>
      <c r="K57" s="56"/>
      <c r="L57" s="48"/>
      <c r="M57" s="48"/>
      <c r="N57" s="48"/>
      <c r="O57" s="48"/>
      <c r="P57" s="48"/>
      <c r="Q57" s="48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2:36" ht="15" customHeight="1" x14ac:dyDescent="0.25">
      <c r="B58" s="32"/>
      <c r="C58" s="56"/>
      <c r="D58" s="56"/>
      <c r="E58" s="56"/>
      <c r="F58" s="56"/>
      <c r="G58" s="56"/>
      <c r="H58" s="56"/>
      <c r="I58" s="56"/>
      <c r="J58" s="56"/>
      <c r="K58" s="56"/>
      <c r="L58" s="48"/>
      <c r="M58" s="48"/>
      <c r="N58" s="48"/>
      <c r="O58" s="48"/>
      <c r="P58" s="48"/>
      <c r="Q58" s="48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2:36" ht="15" customHeight="1" x14ac:dyDescent="0.25">
      <c r="B59" s="49"/>
      <c r="C59" s="2"/>
      <c r="D59" s="2"/>
      <c r="E59" s="2"/>
      <c r="F59" s="2"/>
      <c r="G59" s="2"/>
      <c r="H59" s="50"/>
      <c r="I59" s="5"/>
      <c r="J59" s="51"/>
      <c r="K59" s="51"/>
      <c r="L59" s="51"/>
      <c r="M59" s="51"/>
      <c r="N59" s="51"/>
      <c r="O59" s="51"/>
      <c r="P59" s="51"/>
      <c r="Q59" s="51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2:36" ht="15" customHeight="1" x14ac:dyDescent="0.25"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2:36" ht="15" customHeight="1" x14ac:dyDescent="0.25"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2:36" ht="15" customHeight="1" x14ac:dyDescent="0.25"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2:36" ht="15" customHeight="1" x14ac:dyDescent="0.25"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2:36" ht="15" customHeight="1" x14ac:dyDescent="0.25"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8:36" ht="15" customHeight="1" x14ac:dyDescent="0.25"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8:36" ht="15" customHeight="1" x14ac:dyDescent="0.25"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8:36" ht="15" customHeight="1" x14ac:dyDescent="0.25"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8:36" ht="15" customHeight="1" x14ac:dyDescent="0.25"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8:36" ht="15" customHeight="1" x14ac:dyDescent="0.25"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8:36" ht="15" customHeight="1" x14ac:dyDescent="0.25"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8:36" ht="15" customHeight="1" x14ac:dyDescent="0.25"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8:36" ht="15" customHeight="1" x14ac:dyDescent="0.25"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8:36" ht="15" customHeight="1" x14ac:dyDescent="0.25"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spans="18:36" ht="15" customHeight="1" x14ac:dyDescent="0.25"/>
    <row r="75" spans="18:36" ht="15" customHeight="1" x14ac:dyDescent="0.25"/>
    <row r="76" spans="18:36" ht="15" customHeight="1" x14ac:dyDescent="0.25"/>
    <row r="77" spans="18:36" ht="15" customHeight="1" x14ac:dyDescent="0.25"/>
    <row r="78" spans="18:36" ht="15" customHeight="1" x14ac:dyDescent="0.25"/>
    <row r="79" spans="18:36" ht="15" customHeight="1" x14ac:dyDescent="0.25"/>
    <row r="80" spans="18:36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</sheetData>
  <mergeCells count="67">
    <mergeCell ref="D9:G9"/>
    <mergeCell ref="B1:Q1"/>
    <mergeCell ref="B2:Q2"/>
    <mergeCell ref="B3:Q3"/>
    <mergeCell ref="B4:Q4"/>
    <mergeCell ref="B5:Q5"/>
    <mergeCell ref="B6:B7"/>
    <mergeCell ref="C6:C7"/>
    <mergeCell ref="D6:G7"/>
    <mergeCell ref="H6:H7"/>
    <mergeCell ref="I6:I7"/>
    <mergeCell ref="J6:L6"/>
    <mergeCell ref="M6:M7"/>
    <mergeCell ref="N6:N7"/>
    <mergeCell ref="O6:Q6"/>
    <mergeCell ref="C8:Q8"/>
    <mergeCell ref="D21:G21"/>
    <mergeCell ref="D10:G10"/>
    <mergeCell ref="D11:G11"/>
    <mergeCell ref="D12:G12"/>
    <mergeCell ref="B13:N13"/>
    <mergeCell ref="C14:Q14"/>
    <mergeCell ref="D15:G15"/>
    <mergeCell ref="D16:G16"/>
    <mergeCell ref="D17:G17"/>
    <mergeCell ref="B18:N18"/>
    <mergeCell ref="C19:Q19"/>
    <mergeCell ref="D20:G20"/>
    <mergeCell ref="D33:G33"/>
    <mergeCell ref="D22:G22"/>
    <mergeCell ref="D23:G23"/>
    <mergeCell ref="D24:G24"/>
    <mergeCell ref="D25:G25"/>
    <mergeCell ref="D26:G26"/>
    <mergeCell ref="D27:G27"/>
    <mergeCell ref="B28:N28"/>
    <mergeCell ref="C29:Q29"/>
    <mergeCell ref="D30:G30"/>
    <mergeCell ref="D31:G31"/>
    <mergeCell ref="D32:G32"/>
    <mergeCell ref="B45:N45"/>
    <mergeCell ref="D34:G34"/>
    <mergeCell ref="D35:G35"/>
    <mergeCell ref="D36:G36"/>
    <mergeCell ref="D37:G37"/>
    <mergeCell ref="D38:G38"/>
    <mergeCell ref="D39:G39"/>
    <mergeCell ref="D40:G40"/>
    <mergeCell ref="B41:N41"/>
    <mergeCell ref="C42:Q42"/>
    <mergeCell ref="D43:G43"/>
    <mergeCell ref="D44:G44"/>
    <mergeCell ref="B46:N46"/>
    <mergeCell ref="C48:D48"/>
    <mergeCell ref="C49:D49"/>
    <mergeCell ref="E49:F49"/>
    <mergeCell ref="C50:D50"/>
    <mergeCell ref="E50:F50"/>
    <mergeCell ref="M54:Q54"/>
    <mergeCell ref="C57:K57"/>
    <mergeCell ref="C58:K58"/>
    <mergeCell ref="C51:D51"/>
    <mergeCell ref="E51:F51"/>
    <mergeCell ref="C52:D52"/>
    <mergeCell ref="E52:F52"/>
    <mergeCell ref="C53:D53"/>
    <mergeCell ref="E53:G53"/>
  </mergeCells>
  <pageMargins left="0.7" right="0.7" top="0.75" bottom="0.75" header="0.3" footer="0.3"/>
  <pageSetup paperSize="9"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MATERIAL + MÃO DE OBRA</vt:lpstr>
      <vt:lpstr>'MATERIAL + MÃO DE OBRA'!Area_de_impressao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Orvana Guimarães Wiebbelling</dc:creator>
  <cp:lastModifiedBy>Cristiane Oliveira</cp:lastModifiedBy>
  <dcterms:created xsi:type="dcterms:W3CDTF">2021-10-26T12:41:49Z</dcterms:created>
  <dcterms:modified xsi:type="dcterms:W3CDTF">2021-10-26T13:53:23Z</dcterms:modified>
</cp:coreProperties>
</file>