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pras 06 - CRISTIANE\"/>
    </mc:Choice>
  </mc:AlternateContent>
  <xr:revisionPtr revIDLastSave="0" documentId="8_{72B68486-1094-4079-8296-83AE26798E16}" xr6:coauthVersionLast="47" xr6:coauthVersionMax="47" xr10:uidLastSave="{00000000-0000-0000-0000-000000000000}"/>
  <bookViews>
    <workbookView xWindow="-120" yWindow="-120" windowWidth="29040" windowHeight="15840" xr2:uid="{618C4721-5396-4E07-B5E2-DF1BA1764365}"/>
  </bookViews>
  <sheets>
    <sheet name="MATERIAL + MÃO DE OBRA (VP)" sheetId="1" r:id="rId1"/>
  </sheets>
  <externalReferences>
    <externalReference r:id="rId2"/>
  </externalReferences>
  <definedNames>
    <definedName name="_xlnm.Print_Area" localSheetId="0">'MATERIAL + MÃO DE OBRA (VP)'!$B$1:$N$124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1" l="1"/>
  <c r="E109" i="1"/>
  <c r="M109" i="1" s="1"/>
  <c r="M110" i="1" s="1"/>
  <c r="H106" i="1"/>
  <c r="M106" i="1" s="1"/>
  <c r="G106" i="1"/>
  <c r="L106" i="1" s="1"/>
  <c r="I105" i="1"/>
  <c r="J105" i="1" s="1"/>
  <c r="E105" i="1"/>
  <c r="M105" i="1" s="1"/>
  <c r="I104" i="1"/>
  <c r="E104" i="1"/>
  <c r="M104" i="1" s="1"/>
  <c r="L103" i="1"/>
  <c r="N103" i="1" s="1"/>
  <c r="I103" i="1"/>
  <c r="J103" i="1" s="1"/>
  <c r="E103" i="1"/>
  <c r="M103" i="1" s="1"/>
  <c r="I101" i="1"/>
  <c r="J101" i="1" s="1"/>
  <c r="E101" i="1"/>
  <c r="L101" i="1" s="1"/>
  <c r="I99" i="1"/>
  <c r="E99" i="1"/>
  <c r="M99" i="1" s="1"/>
  <c r="I98" i="1"/>
  <c r="E98" i="1"/>
  <c r="M98" i="1" s="1"/>
  <c r="M97" i="1"/>
  <c r="I97" i="1"/>
  <c r="J97" i="1" s="1"/>
  <c r="E97" i="1"/>
  <c r="L97" i="1" s="1"/>
  <c r="N97" i="1" s="1"/>
  <c r="J96" i="1"/>
  <c r="I96" i="1"/>
  <c r="E96" i="1"/>
  <c r="M96" i="1" s="1"/>
  <c r="I95" i="1"/>
  <c r="E95" i="1"/>
  <c r="M95" i="1" s="1"/>
  <c r="I94" i="1"/>
  <c r="E94" i="1"/>
  <c r="M94" i="1" s="1"/>
  <c r="I90" i="1"/>
  <c r="E90" i="1"/>
  <c r="M90" i="1" s="1"/>
  <c r="I89" i="1"/>
  <c r="E89" i="1"/>
  <c r="M89" i="1" s="1"/>
  <c r="M88" i="1"/>
  <c r="I88" i="1"/>
  <c r="J88" i="1" s="1"/>
  <c r="E88" i="1"/>
  <c r="L88" i="1" s="1"/>
  <c r="N88" i="1" s="1"/>
  <c r="J87" i="1"/>
  <c r="I87" i="1"/>
  <c r="E87" i="1"/>
  <c r="M87" i="1" s="1"/>
  <c r="I86" i="1"/>
  <c r="E86" i="1"/>
  <c r="M86" i="1" s="1"/>
  <c r="I85" i="1"/>
  <c r="E85" i="1"/>
  <c r="M85" i="1" s="1"/>
  <c r="M84" i="1"/>
  <c r="I84" i="1"/>
  <c r="J84" i="1" s="1"/>
  <c r="E84" i="1"/>
  <c r="L84" i="1" s="1"/>
  <c r="N84" i="1" s="1"/>
  <c r="M83" i="1"/>
  <c r="J83" i="1"/>
  <c r="I83" i="1"/>
  <c r="E83" i="1"/>
  <c r="L83" i="1" s="1"/>
  <c r="N83" i="1" s="1"/>
  <c r="I82" i="1"/>
  <c r="E82" i="1"/>
  <c r="M82" i="1" s="1"/>
  <c r="I81" i="1"/>
  <c r="E81" i="1"/>
  <c r="M81" i="1" s="1"/>
  <c r="M80" i="1"/>
  <c r="L80" i="1"/>
  <c r="N80" i="1" s="1"/>
  <c r="I80" i="1"/>
  <c r="J80" i="1" s="1"/>
  <c r="E80" i="1"/>
  <c r="L78" i="1"/>
  <c r="M77" i="1"/>
  <c r="L77" i="1"/>
  <c r="N77" i="1" s="1"/>
  <c r="J77" i="1"/>
  <c r="I77" i="1"/>
  <c r="M76" i="1"/>
  <c r="L76" i="1"/>
  <c r="J76" i="1"/>
  <c r="I76" i="1"/>
  <c r="M75" i="1"/>
  <c r="N75" i="1" s="1"/>
  <c r="L75" i="1"/>
  <c r="I75" i="1"/>
  <c r="J75" i="1" s="1"/>
  <c r="I72" i="1"/>
  <c r="E72" i="1"/>
  <c r="M72" i="1" s="1"/>
  <c r="I71" i="1"/>
  <c r="E71" i="1"/>
  <c r="M71" i="1" s="1"/>
  <c r="H70" i="1"/>
  <c r="M70" i="1" s="1"/>
  <c r="G70" i="1"/>
  <c r="L70" i="1" s="1"/>
  <c r="L69" i="1"/>
  <c r="I69" i="1"/>
  <c r="J69" i="1" s="1"/>
  <c r="E69" i="1"/>
  <c r="M69" i="1" s="1"/>
  <c r="N69" i="1" s="1"/>
  <c r="M68" i="1"/>
  <c r="J68" i="1"/>
  <c r="I68" i="1"/>
  <c r="E68" i="1"/>
  <c r="L68" i="1" s="1"/>
  <c r="N68" i="1" s="1"/>
  <c r="I67" i="1"/>
  <c r="E67" i="1"/>
  <c r="M67" i="1" s="1"/>
  <c r="M64" i="1"/>
  <c r="L64" i="1"/>
  <c r="N64" i="1" s="1"/>
  <c r="I64" i="1"/>
  <c r="J64" i="1" s="1"/>
  <c r="M63" i="1"/>
  <c r="N63" i="1" s="1"/>
  <c r="L63" i="1"/>
  <c r="I63" i="1"/>
  <c r="J63" i="1" s="1"/>
  <c r="H62" i="1"/>
  <c r="I62" i="1" s="1"/>
  <c r="G62" i="1"/>
  <c r="E62" i="1"/>
  <c r="L62" i="1" s="1"/>
  <c r="I61" i="1"/>
  <c r="E61" i="1"/>
  <c r="L61" i="1" s="1"/>
  <c r="L60" i="1"/>
  <c r="I60" i="1"/>
  <c r="J60" i="1" s="1"/>
  <c r="E60" i="1"/>
  <c r="M60" i="1" s="1"/>
  <c r="I59" i="1"/>
  <c r="J59" i="1" s="1"/>
  <c r="E59" i="1"/>
  <c r="M59" i="1" s="1"/>
  <c r="I58" i="1"/>
  <c r="E58" i="1"/>
  <c r="M58" i="1" s="1"/>
  <c r="M57" i="1"/>
  <c r="L57" i="1"/>
  <c r="N57" i="1" s="1"/>
  <c r="I57" i="1"/>
  <c r="J57" i="1" s="1"/>
  <c r="E57" i="1"/>
  <c r="I54" i="1"/>
  <c r="E54" i="1"/>
  <c r="M54" i="1" s="1"/>
  <c r="L53" i="1"/>
  <c r="I53" i="1"/>
  <c r="J53" i="1" s="1"/>
  <c r="E53" i="1"/>
  <c r="M53" i="1" s="1"/>
  <c r="N53" i="1" s="1"/>
  <c r="M52" i="1"/>
  <c r="J52" i="1"/>
  <c r="I52" i="1"/>
  <c r="E52" i="1"/>
  <c r="L52" i="1" s="1"/>
  <c r="N52" i="1" s="1"/>
  <c r="I51" i="1"/>
  <c r="E51" i="1"/>
  <c r="M51" i="1" s="1"/>
  <c r="I50" i="1"/>
  <c r="E50" i="1"/>
  <c r="M50" i="1" s="1"/>
  <c r="M47" i="1"/>
  <c r="L47" i="1"/>
  <c r="N47" i="1" s="1"/>
  <c r="I47" i="1"/>
  <c r="J47" i="1" s="1"/>
  <c r="M46" i="1"/>
  <c r="I46" i="1"/>
  <c r="J46" i="1" s="1"/>
  <c r="E46" i="1"/>
  <c r="L46" i="1" s="1"/>
  <c r="N46" i="1" s="1"/>
  <c r="M45" i="1"/>
  <c r="J45" i="1"/>
  <c r="I45" i="1"/>
  <c r="E45" i="1"/>
  <c r="L45" i="1" s="1"/>
  <c r="N45" i="1" s="1"/>
  <c r="I44" i="1"/>
  <c r="E44" i="1"/>
  <c r="M44" i="1" s="1"/>
  <c r="M48" i="1" s="1"/>
  <c r="L41" i="1"/>
  <c r="I41" i="1"/>
  <c r="J41" i="1" s="1"/>
  <c r="E41" i="1"/>
  <c r="M41" i="1" s="1"/>
  <c r="L40" i="1"/>
  <c r="N40" i="1" s="1"/>
  <c r="I40" i="1"/>
  <c r="J40" i="1" s="1"/>
  <c r="E40" i="1"/>
  <c r="M40" i="1" s="1"/>
  <c r="I39" i="1"/>
  <c r="J39" i="1" s="1"/>
  <c r="E39" i="1"/>
  <c r="M39" i="1" s="1"/>
  <c r="I38" i="1"/>
  <c r="E38" i="1"/>
  <c r="M38" i="1" s="1"/>
  <c r="I35" i="1"/>
  <c r="J35" i="1" s="1"/>
  <c r="F35" i="1"/>
  <c r="E35" i="1"/>
  <c r="M35" i="1" s="1"/>
  <c r="I34" i="1"/>
  <c r="E34" i="1"/>
  <c r="M34" i="1" s="1"/>
  <c r="L33" i="1"/>
  <c r="N33" i="1" s="1"/>
  <c r="I33" i="1"/>
  <c r="J33" i="1" s="1"/>
  <c r="E33" i="1"/>
  <c r="M33" i="1" s="1"/>
  <c r="M32" i="1"/>
  <c r="J32" i="1"/>
  <c r="I32" i="1"/>
  <c r="E32" i="1"/>
  <c r="L32" i="1" s="1"/>
  <c r="N32" i="1" s="1"/>
  <c r="I31" i="1"/>
  <c r="E31" i="1"/>
  <c r="M31" i="1" s="1"/>
  <c r="I30" i="1"/>
  <c r="E30" i="1"/>
  <c r="M30" i="1" s="1"/>
  <c r="I29" i="1"/>
  <c r="E29" i="1"/>
  <c r="M29" i="1" s="1"/>
  <c r="H25" i="1"/>
  <c r="I25" i="1" s="1"/>
  <c r="E25" i="1"/>
  <c r="M25" i="1" s="1"/>
  <c r="H24" i="1"/>
  <c r="G24" i="1"/>
  <c r="I24" i="1" s="1"/>
  <c r="J24" i="1" s="1"/>
  <c r="E24" i="1"/>
  <c r="I23" i="1"/>
  <c r="E23" i="1"/>
  <c r="M23" i="1" s="1"/>
  <c r="L22" i="1"/>
  <c r="I22" i="1"/>
  <c r="J22" i="1" s="1"/>
  <c r="E22" i="1"/>
  <c r="M22" i="1" s="1"/>
  <c r="I21" i="1"/>
  <c r="E21" i="1"/>
  <c r="L21" i="1" s="1"/>
  <c r="I20" i="1"/>
  <c r="E20" i="1"/>
  <c r="M20" i="1" s="1"/>
  <c r="M19" i="1"/>
  <c r="N19" i="1" s="1"/>
  <c r="L19" i="1"/>
  <c r="I19" i="1"/>
  <c r="J19" i="1" s="1"/>
  <c r="E19" i="1"/>
  <c r="M16" i="1"/>
  <c r="L16" i="1"/>
  <c r="N16" i="1" s="1"/>
  <c r="I16" i="1"/>
  <c r="J16" i="1" s="1"/>
  <c r="M15" i="1"/>
  <c r="I15" i="1"/>
  <c r="E15" i="1"/>
  <c r="L15" i="1" s="1"/>
  <c r="L14" i="1"/>
  <c r="H14" i="1"/>
  <c r="M14" i="1" s="1"/>
  <c r="M17" i="1" s="1"/>
  <c r="G14" i="1"/>
  <c r="I11" i="1"/>
  <c r="E11" i="1"/>
  <c r="L11" i="1" s="1"/>
  <c r="H10" i="1"/>
  <c r="I10" i="1" s="1"/>
  <c r="J10" i="1" s="1"/>
  <c r="G10" i="1"/>
  <c r="E10" i="1"/>
  <c r="M10" i="1" s="1"/>
  <c r="L9" i="1"/>
  <c r="H9" i="1"/>
  <c r="M9" i="1" s="1"/>
  <c r="N11" i="1" l="1"/>
  <c r="N15" i="1"/>
  <c r="N22" i="1"/>
  <c r="I106" i="1"/>
  <c r="J106" i="1" s="1"/>
  <c r="N60" i="1"/>
  <c r="M61" i="1"/>
  <c r="N61" i="1" s="1"/>
  <c r="M78" i="1"/>
  <c r="M101" i="1"/>
  <c r="N101" i="1" s="1"/>
  <c r="J11" i="1"/>
  <c r="L24" i="1"/>
  <c r="J71" i="1"/>
  <c r="J90" i="1"/>
  <c r="J99" i="1"/>
  <c r="M36" i="1"/>
  <c r="J21" i="1"/>
  <c r="J29" i="1"/>
  <c r="J44" i="1"/>
  <c r="I9" i="1"/>
  <c r="J9" i="1" s="1"/>
  <c r="M11" i="1"/>
  <c r="M12" i="1" s="1"/>
  <c r="J23" i="1"/>
  <c r="L29" i="1"/>
  <c r="N29" i="1" s="1"/>
  <c r="J31" i="1"/>
  <c r="J38" i="1"/>
  <c r="L44" i="1"/>
  <c r="N44" i="1" s="1"/>
  <c r="J51" i="1"/>
  <c r="J67" i="1"/>
  <c r="N70" i="1"/>
  <c r="J82" i="1"/>
  <c r="L87" i="1"/>
  <c r="N87" i="1" s="1"/>
  <c r="L96" i="1"/>
  <c r="N96" i="1" s="1"/>
  <c r="L23" i="1"/>
  <c r="N23" i="1" s="1"/>
  <c r="J61" i="1"/>
  <c r="M73" i="1"/>
  <c r="N9" i="1"/>
  <c r="N12" i="1" s="1"/>
  <c r="L10" i="1"/>
  <c r="N10" i="1" s="1"/>
  <c r="J15" i="1"/>
  <c r="L38" i="1"/>
  <c r="N38" i="1" s="1"/>
  <c r="N41" i="1"/>
  <c r="J62" i="1"/>
  <c r="J72" i="1"/>
  <c r="J20" i="1"/>
  <c r="J25" i="1"/>
  <c r="M62" i="1"/>
  <c r="N62" i="1" s="1"/>
  <c r="L72" i="1"/>
  <c r="N72" i="1" s="1"/>
  <c r="N76" i="1"/>
  <c r="J86" i="1"/>
  <c r="J95" i="1"/>
  <c r="M91" i="1"/>
  <c r="N14" i="1"/>
  <c r="M42" i="1"/>
  <c r="N78" i="1"/>
  <c r="M107" i="1"/>
  <c r="M65" i="1"/>
  <c r="N106" i="1"/>
  <c r="M55" i="1"/>
  <c r="I14" i="1"/>
  <c r="J14" i="1" s="1"/>
  <c r="L17" i="1"/>
  <c r="M24" i="1"/>
  <c r="N24" i="1" s="1"/>
  <c r="M21" i="1"/>
  <c r="N21" i="1" s="1"/>
  <c r="L31" i="1"/>
  <c r="N31" i="1" s="1"/>
  <c r="L51" i="1"/>
  <c r="N51" i="1" s="1"/>
  <c r="L59" i="1"/>
  <c r="N59" i="1" s="1"/>
  <c r="L67" i="1"/>
  <c r="L82" i="1"/>
  <c r="N82" i="1" s="1"/>
  <c r="L86" i="1"/>
  <c r="N86" i="1" s="1"/>
  <c r="L90" i="1"/>
  <c r="N90" i="1" s="1"/>
  <c r="L95" i="1"/>
  <c r="N95" i="1" s="1"/>
  <c r="L99" i="1"/>
  <c r="N99" i="1" s="1"/>
  <c r="L105" i="1"/>
  <c r="N105" i="1" s="1"/>
  <c r="J109" i="1"/>
  <c r="L20" i="1"/>
  <c r="J30" i="1"/>
  <c r="J34" i="1"/>
  <c r="L35" i="1"/>
  <c r="N35" i="1" s="1"/>
  <c r="L39" i="1"/>
  <c r="N39" i="1" s="1"/>
  <c r="J50" i="1"/>
  <c r="J54" i="1"/>
  <c r="J58" i="1"/>
  <c r="I70" i="1"/>
  <c r="J70" i="1" s="1"/>
  <c r="L71" i="1"/>
  <c r="N71" i="1" s="1"/>
  <c r="J81" i="1"/>
  <c r="J85" i="1"/>
  <c r="J89" i="1"/>
  <c r="J94" i="1"/>
  <c r="J98" i="1"/>
  <c r="J104" i="1"/>
  <c r="L109" i="1"/>
  <c r="L25" i="1"/>
  <c r="N25" i="1" s="1"/>
  <c r="L30" i="1"/>
  <c r="L34" i="1"/>
  <c r="N34" i="1" s="1"/>
  <c r="L50" i="1"/>
  <c r="L54" i="1"/>
  <c r="N54" i="1" s="1"/>
  <c r="L58" i="1"/>
  <c r="N58" i="1" s="1"/>
  <c r="L81" i="1"/>
  <c r="N81" i="1" s="1"/>
  <c r="L85" i="1"/>
  <c r="N85" i="1" s="1"/>
  <c r="L89" i="1"/>
  <c r="N89" i="1" s="1"/>
  <c r="L94" i="1"/>
  <c r="L98" i="1"/>
  <c r="N98" i="1" s="1"/>
  <c r="L104" i="1"/>
  <c r="N104" i="1" s="1"/>
  <c r="L48" i="1" l="1"/>
  <c r="L12" i="1"/>
  <c r="L112" i="1" s="1"/>
  <c r="L36" i="1"/>
  <c r="N30" i="1"/>
  <c r="N91" i="1"/>
  <c r="L42" i="1"/>
  <c r="N42" i="1"/>
  <c r="L107" i="1"/>
  <c r="N94" i="1"/>
  <c r="N109" i="1"/>
  <c r="L110" i="1"/>
  <c r="N20" i="1"/>
  <c r="L26" i="1"/>
  <c r="L73" i="1"/>
  <c r="N67" i="1"/>
  <c r="N73" i="1" s="1"/>
  <c r="N65" i="1"/>
  <c r="L91" i="1"/>
  <c r="L65" i="1"/>
  <c r="N48" i="1"/>
  <c r="L55" i="1"/>
  <c r="N50" i="1"/>
  <c r="M26" i="1"/>
  <c r="M112" i="1" s="1"/>
  <c r="N17" i="1"/>
  <c r="N36" i="1" l="1"/>
  <c r="N107" i="1"/>
  <c r="N55" i="1"/>
  <c r="N110" i="1"/>
  <c r="N26" i="1"/>
  <c r="N112" i="1" s="1"/>
</calcChain>
</file>

<file path=xl/sharedStrings.xml><?xml version="1.0" encoding="utf-8"?>
<sst xmlns="http://schemas.openxmlformats.org/spreadsheetml/2006/main" count="279" uniqueCount="200">
  <si>
    <t>Obra: Reparos no Cemitério Municipal localizado no Passo do Santa Cruz, municipio de Triunfo/RS</t>
  </si>
  <si>
    <t>Cliente: PREFEITURA MUNICIPAL DE TRIUNFO</t>
  </si>
  <si>
    <t>Endereço: RUA 15 DE NOVEMBRO, 15 - TRIUNFO</t>
  </si>
  <si>
    <t>ITEM</t>
  </si>
  <si>
    <t>Código SINAPI</t>
  </si>
  <si>
    <t>DESCRIÇÃO</t>
  </si>
  <si>
    <t>QTD.</t>
  </si>
  <si>
    <t xml:space="preserve">UN </t>
  </si>
  <si>
    <t>PREÇO UNITÁRIO SEM BDI [R$]</t>
  </si>
  <si>
    <t>PREÇO TOTAL S/ BDI</t>
  </si>
  <si>
    <t>BDI</t>
  </si>
  <si>
    <t>PREÇO TOTAL COM BDI [R$]</t>
  </si>
  <si>
    <t>MATERIAL    [R$]</t>
  </si>
  <si>
    <t>MÃO DE OBRA   [R$]</t>
  </si>
  <si>
    <t>MATERIAL + MÃO DE OBRA    [R$]</t>
  </si>
  <si>
    <t>MATERIAL</t>
  </si>
  <si>
    <t>MÃO DE OBRA</t>
  </si>
  <si>
    <t>TOTAL         [R$]</t>
  </si>
  <si>
    <t>SERVIÇOS PRELIMINARES</t>
  </si>
  <si>
    <t>1.1</t>
  </si>
  <si>
    <t>MOBILIZAÇÃO DE OBRA</t>
  </si>
  <si>
    <t>mês</t>
  </si>
  <si>
    <t>74209/1</t>
  </si>
  <si>
    <t>PLACA DE OBRA EM CHAPA DE ACO GALVANIZADO</t>
  </si>
  <si>
    <t>m²</t>
  </si>
  <si>
    <t>1.2</t>
  </si>
  <si>
    <t>LIMPEZA MANUAL DE VEGETAÇÃO EM TERRENO COM ENXADA.</t>
  </si>
  <si>
    <t>SUBTOTAL ITEM 1:</t>
  </si>
  <si>
    <t xml:space="preserve">REMOÇÕES </t>
  </si>
  <si>
    <t>2.1</t>
  </si>
  <si>
    <t>CP-1</t>
  </si>
  <si>
    <t>REMOÇÃO DE CERCA DE MOURÕES E ARAME OVALADO, DE FORMA MANUAL, SEM REAPROVEITAMENTO</t>
  </si>
  <si>
    <t>2.2</t>
  </si>
  <si>
    <t>DEMOLIÇÃO DE ALVENARIA DE BLOCO FURADO, DE FORMA MANUAL, COM REAPROVEITAMENTO (peitoril janela junto à porta do banheiro)</t>
  </si>
  <si>
    <t>2.3</t>
  </si>
  <si>
    <t>REMOÇÃO DE JANELAS, DE FORMA MANUAL, SEM REAPROVEITAMENTO.</t>
  </si>
  <si>
    <t>SUBTOTAL ITEM 2:</t>
  </si>
  <si>
    <t>CERCAMENTO FRONTAL</t>
  </si>
  <si>
    <t>3.1</t>
  </si>
  <si>
    <t>ESCAVAÇÃO MANUAL DE VALA PARA VIGA BALDRAME</t>
  </si>
  <si>
    <t>m³</t>
  </si>
  <si>
    <t>3.2</t>
  </si>
  <si>
    <t>FORMAS PARA VIGAS DE BALDRAME</t>
  </si>
  <si>
    <t>3.3</t>
  </si>
  <si>
    <t>ARMAÇÃO DE BLOCO E VIGA DE BALDRAME UTILIZANDO AÇO CA-60 DE 5MM</t>
  </si>
  <si>
    <t>kg</t>
  </si>
  <si>
    <t>3.4</t>
  </si>
  <si>
    <t>ARMAÇÃO DE BLOCO E VIGA DE BALDRAME UTILIZANDO AÇO CA-50 DE 10MM</t>
  </si>
  <si>
    <t>3.5</t>
  </si>
  <si>
    <t>CONCRETO PARA BLOCOS E VIGAS DE BALDRAME FCK = 30MPA, TRAÇO 1:2,1:2,5 (CIMENTO/ AREIA MÉDIA/ BRITA 1) - PREPARO MECÂNICO COM BETONEIRA 400 L.</t>
  </si>
  <si>
    <t>3.6</t>
  </si>
  <si>
    <t>CP-2</t>
  </si>
  <si>
    <t>ALAMBRADO EM MOURÕES DE CONCRETO, COM TELA DE ARAME GALVANIZADO (INCLUSIVE MURETA EM CONCRETO).</t>
  </si>
  <si>
    <t>m</t>
  </si>
  <si>
    <t>3.7</t>
  </si>
  <si>
    <t>PORTAO DE ABRIR EM GRADIL DE METALON REDONDO DE 3/4" VERTICAL, COM REQUADRO, ACABAMENTO NATURAL - COMPLETO</t>
  </si>
  <si>
    <t>SUBTOTAL ITEM 3:</t>
  </si>
  <si>
    <t>CAPELA</t>
  </si>
  <si>
    <t>INFRAESTRUTURA</t>
  </si>
  <si>
    <t>4.1</t>
  </si>
  <si>
    <t>4.2</t>
  </si>
  <si>
    <t>ALVENARIA DE EMBASAMENTO COM PEDRA GRÊS, DE 15X20X42CM E ARGAMASSA DE ASSENTAMENTO COM PREPARO EM BETONEIRA</t>
  </si>
  <si>
    <t>4.3</t>
  </si>
  <si>
    <t>4.4</t>
  </si>
  <si>
    <t>4.5</t>
  </si>
  <si>
    <t>4.6</t>
  </si>
  <si>
    <t>4.7</t>
  </si>
  <si>
    <t>IMPERMEABILIZAÇÃO DE SUPERFÍCIE COM EMULSÃO ASFÁLTICA, 2 DEMÃOS</t>
  </si>
  <si>
    <t>PAREDES</t>
  </si>
  <si>
    <t>5.1</t>
  </si>
  <si>
    <t>ALVENARIA ESTRUTURAL DE BLOCOS CERÂMICOS 14X19X39CM (ESPESSURA DE 14 CM)</t>
  </si>
  <si>
    <t>5.2</t>
  </si>
  <si>
    <t>ARMAÇÃO VERTICAL DE ALVENARIA ESTRUTURAL; DIÂMETRO DE 10,0 MM.</t>
  </si>
  <si>
    <t>5.3</t>
  </si>
  <si>
    <t>VERGA MOLDADA IN LOCO EM CONCRETO PARA JANELAS COM ATÉ 1,5 M DE VÃO</t>
  </si>
  <si>
    <t>5.4</t>
  </si>
  <si>
    <t>CINTA DE AMARRAÇÃO DE ALVENARIA MOLDADA IN LOCO COM UTILIZAÇÃO DE BLOCOS CANALETA.</t>
  </si>
  <si>
    <t>SUBTOTAL ITEM 4:</t>
  </si>
  <si>
    <t>REVESTIMENTOS</t>
  </si>
  <si>
    <t>6.1</t>
  </si>
  <si>
    <t>CHAPISCO APLICADO EM ALVENARIAS 1:3</t>
  </si>
  <si>
    <t>6.2</t>
  </si>
  <si>
    <t>MASSA ÚNICA, PARA RECEBIMENTO DE PINTURA, EM ARGAMASSA TRAÇO 1:2:8,</t>
  </si>
  <si>
    <t>6.3</t>
  </si>
  <si>
    <t>REVESTIMENTO CERÂMICO PARA PAREDES INTERNAS COM PLACAS TIPO ESMALTADA EXTRA DE DIMENSÕES 20X20 CM APLICADAS EM AMBIENTES DE ÁREA MENOR QUE 5 M² NA ALTURA INTEIRA DAS PAREDES.</t>
  </si>
  <si>
    <t>6.4</t>
  </si>
  <si>
    <t>REQUADRO DE VÃOS</t>
  </si>
  <si>
    <t>SUBTOTAL ITEM 5:</t>
  </si>
  <si>
    <t>PISOS E PAVIMENTAÇÃO</t>
  </si>
  <si>
    <t>7.1</t>
  </si>
  <si>
    <t>REATERRO MANUAL DE VALAS COM COMPACTAÇÃO MECANIZADA.</t>
  </si>
  <si>
    <t>7.2</t>
  </si>
  <si>
    <t>PREPARO DE FUNDO DE VALA COM LARGURA MENOR QUE 1,5 M, COM CAMADA DE BRITA,
LANÇAMENTO MANUAL PARA PISO INTERNO E EXTERNO</t>
  </si>
  <si>
    <t>7.3</t>
  </si>
  <si>
    <t>CONTRAPISO EM ARGAMASSA TRAÇO 1:4</t>
  </si>
  <si>
    <t>7.4</t>
  </si>
  <si>
    <t>REVESTIMENTO CERÂMICO PARA PISO COM PLACAS TIPO ESMALTADA EXTRA DE DIMENSÕES 35X35 CM</t>
  </si>
  <si>
    <t>7.5</t>
  </si>
  <si>
    <t>EXECUÇÃO DE PASSEIO (CALÇADA) OU PISO DE CONCRETO COM CONCRETO MOLDADO IN 
LOCO, FEITO EM OBRA, ACABAMENTO CONVENCIONAL, NÃO ARMADO.</t>
  </si>
  <si>
    <t>SUBTOTAL ITEM 6:</t>
  </si>
  <si>
    <t>COBERTURA</t>
  </si>
  <si>
    <t>8.1</t>
  </si>
  <si>
    <t>TELHA ONDULADA DE FIBROCIMENTO E = 6 MM SUBSITUIÇÃO DE DANIFICADAS E TELHAMENTO DO BANHEIRO</t>
  </si>
  <si>
    <t>8.2</t>
  </si>
  <si>
    <t>TRAMA DE MADEIRA COMPOSTA POR TERÇAS PARA TELHADOS DE ATÉ 2 ÁGUAS PARA TELHA ONDULADA DE FIBROCIMENTO, METÁLICA, PLÁSTICA OU TERMOACÚSTICA, INCLUSO
TRANSPORTE VERTICAL.</t>
  </si>
  <si>
    <t>8.3</t>
  </si>
  <si>
    <t>FABRICAÇÃO E INSTALAÇÃO DE ESTRUTURA PONTALETADA DE MADEIRA NÃO APARELHADA 
PARA TELHADOS</t>
  </si>
  <si>
    <t>8.4</t>
  </si>
  <si>
    <t>FORRO EM RÉGUAS DE PVC, LISO, PARA AMBIENTES RESIDENCIAIS, INCLUSIVE ESTRU M2
TURA DE FIXAÇÃO.</t>
  </si>
  <si>
    <t>8.5</t>
  </si>
  <si>
    <t>ACABAMENTOS PARA FORRO (RODA-FORRO EM PERFIL METÁLICO E PLÁSTICO).</t>
  </si>
  <si>
    <t>8.6</t>
  </si>
  <si>
    <t>CP-3</t>
  </si>
  <si>
    <t>FORRO DE BEIRAL E ESPELHO EM MADEIRA</t>
  </si>
  <si>
    <t>8.7</t>
  </si>
  <si>
    <t>RUFO EXTERNO/INTERNO EM CHAPA DE AÇO GALVANIZADO NÚMERO 26, CORTE DE 33 CM
, INCLUSO IÇAMENTO.</t>
  </si>
  <si>
    <t>8.8</t>
  </si>
  <si>
    <t>TUBOS DE PVC, SÉRIE R, ÁGUA PLUVIAL, DN 100 MM (INSTALADO EM RAMAL DE ENCAMINHAMENTO, OU CONDUTORES VERTICAIS), INCLUSIVE CONEXÕES, CORTES E FIXAÇÕES, PARA PRÉDIOS</t>
  </si>
  <si>
    <t>SUBTOTAL ITEM 7:</t>
  </si>
  <si>
    <t>PINTURA</t>
  </si>
  <si>
    <t>9.1</t>
  </si>
  <si>
    <t>APLICAÇÃO E LIXAMENTO DE MASSA LÁTEX EM PAREDES, UMA DEMÃO.</t>
  </si>
  <si>
    <t>9.2</t>
  </si>
  <si>
    <t>APLICAÇÃO DE FUNDO SELADOR ACRÍLICO EM PAREDES, UMA DEMÃO</t>
  </si>
  <si>
    <t>9.3</t>
  </si>
  <si>
    <t>APLICAÇÃO MANUAL DE TINTA LÁTEX ACRÍLICA EM PAREDES DE CASAS, DUAS DEMÃOS</t>
  </si>
  <si>
    <t>9.4</t>
  </si>
  <si>
    <t>CP-4</t>
  </si>
  <si>
    <t>LIXAMENTO DE PORTAS E JANELAS DE MADEIRA</t>
  </si>
  <si>
    <t>9.5</t>
  </si>
  <si>
    <t>PINTURA TINTA DE ACABAMENTO (PIGMENTADA) ESMALTE SINTÉTICO ACETINADO EM MADEIRA (ESQUADRIAS)</t>
  </si>
  <si>
    <t>9.6</t>
  </si>
  <si>
    <t xml:space="preserve">PINTURA COM TINTA ALQUÍDICA DE FUNDO E ACABAMENTO (ESMALTE SINTÉTICO) APLICADA  ROLO OU PINCEL SOBRE SUPERFÍCIES METÁLICAS EXECUTADO EM OBRA </t>
  </si>
  <si>
    <t>SUBTOTAL ITEM 8:</t>
  </si>
  <si>
    <t>ESQUADRIAS</t>
  </si>
  <si>
    <t>10.1</t>
  </si>
  <si>
    <t>KIT DE PORTA DE MADEIRA PARA PINTURA, SEMI-OCA (LEVE OU MÉDIA), PADRÃO MÉDIO, 80X210CM, ESPESSURA DE 3,5CM, ITENS INCLUSOS: DOBRADIÇAS, MONTAGEM E NSTALAÇÃO DO BATENTE, FECHADURA COM EXECUÇÃO DO FURO - FORNECIMENTO E INSTALAÇÃO.</t>
  </si>
  <si>
    <t>10.2</t>
  </si>
  <si>
    <t>JANELA DE MADEIRA (CEDRINHO/ANGELIM OU EQUIV.) TIPO MAXIM-AR, PARA VIDRO, COM BATENTE, ALIZAR E FERRAGENS. EXCLUSIVE VIDRO, ACABAMENTO E CONTRAMARCO
. FORNECIMENTO E INSTALAÇÃO.</t>
  </si>
  <si>
    <t xml:space="preserve"> INSTALAÇÃO DE VIDRO LISO INCOLOR, E = 3 MM, EM ESQUADRIA DE MADEIRA, FIXADO COM BAGUETE.</t>
  </si>
  <si>
    <t>INSTALAÇÕES ELÉTRICAS</t>
  </si>
  <si>
    <t>11.1</t>
  </si>
  <si>
    <t>CABO DE COBRE FLEXÍVEL ISOLADO, 10 MM², ANTI-CHAMA 450/750 V, PARA DISTRIBUIÇÃO</t>
  </si>
  <si>
    <t>11.2</t>
  </si>
  <si>
    <t>ELETRODUTO FLEXÍVEL LISO, PEAD, DN 32 MM (1"), PARA CIRCUITOS ENTRADA DE ENERGIA</t>
  </si>
  <si>
    <t>11.3</t>
  </si>
  <si>
    <t>ELETRODUTO FLEXÍVEL CORRUGADO REFORÇADO, PVC, DN 25 MM (3/4")</t>
  </si>
  <si>
    <t>11.4</t>
  </si>
  <si>
    <t>CABO DE COBRE FLEXÍVEL ISOLADO, 1,5 MM², ANTI-CHAMA 450/750 V, PARA CIRCUITOS TERMINAIS - FORNECIMENTO E INSTALAÇÃO.</t>
  </si>
  <si>
    <t>11.5</t>
  </si>
  <si>
    <t>CABO DE COBRE FLEXÍVEL ISOLADO, 2,5 MM², ANTI-CHAMA 450/750 V, PARA CIRCUI M
TOS TERMINAIS - FORNECIMENTO E INSTALAÇÃO.</t>
  </si>
  <si>
    <t>11.6</t>
  </si>
  <si>
    <t>PONTO DE ILUMINAÇÃO RESIDENCIAL INCLUINDO INTERRUPTOR SIMPLES (2 MÓDULOS), 
CAIXA ELÉTRICA, ELETRODUTO, CABO, RASGO, QUEBRA E CHUMBAMENTO (EXCLUINDO
LUMINÁRIA E LÂMPADA).</t>
  </si>
  <si>
    <t>11.7</t>
  </si>
  <si>
    <t>LUMINÁRIA TIPO PLAFON, DE SOBREPOR, COM 1 LÂMPADA LED DE 12/13 W, SEM REATOR - FORNECIMENTO E INSTALAÇÃO.</t>
  </si>
  <si>
    <t>11.8</t>
  </si>
  <si>
    <t>PONTO DE TOMADA RESIDENCIAL INCLUINDO TOMADA 20A/250V, CAIXA ELÉTRICA, ELETRODUTO, CABO, RASGO, QUEBRA E CHUMBAMENTO.</t>
  </si>
  <si>
    <t>11.9</t>
  </si>
  <si>
    <t>TOMADA BAIXA DE EMBUTIR (2 MÓDULOS), 2P+T 10 A, SEM SUPORTE E SEM PLACA - FORNECIMENTO E INSTALAÇÃO.</t>
  </si>
  <si>
    <t>11.10</t>
  </si>
  <si>
    <t>DISJUNTOR MONOPOLAR TIPO DIN, CORRENTE NOMINAL DE 20A - FORNECIMENTO E INSTALAÇÃO.</t>
  </si>
  <si>
    <t>11.11</t>
  </si>
  <si>
    <t>QUADRO DE DISTRIBUIÇÃO DE ENERGIA EM PVC, DE EMBUTIR, SEM BARRAMENTO, PARA 3 DISJUNTORES - FORNECIMENTO E INSTALAÇÃO.</t>
  </si>
  <si>
    <t>SUBTOTAL ITEM 9:</t>
  </si>
  <si>
    <t>INSTALAÇÕES HIDROSSANITÁRIAS</t>
  </si>
  <si>
    <t>LOUÇAS E ACESSÓRIOS</t>
  </si>
  <si>
    <t>12.1</t>
  </si>
  <si>
    <t>VASO SANITÁRIO SIFONADO COM CAIXA ACOPLADA LOUÇA BRANCA, INCLUSO ENGATE FLEXÍVEL EM PLÁSTICO BRANCO, 1/2 X 40CM - FORNECIMENTO E INSTALAÇÃO.</t>
  </si>
  <si>
    <t>12.2</t>
  </si>
  <si>
    <t>ASSENTO SANITÁRIO CONVENCIONAL - FORNECIMENTO E INSTALACAO.</t>
  </si>
  <si>
    <t>12.3</t>
  </si>
  <si>
    <t>LAVATÓRIO LOUÇA BRANCA COM COLUNA, *44 X 35,5* CM, PADRÃO POPULAR, INCLUSO
SIFÃO FLEXÍVEL EM PVC, VÁLVULA E ENGATE FLEXÍVEL 30CM EM PLÁSTICO E COM TORNEIRA CROMADA PADRÃO POPULAR - FORNECIMENTO E INSTALAÇÃO.</t>
  </si>
  <si>
    <t>12.4</t>
  </si>
  <si>
    <t>SABONETEIRA PLASTICA TIPO DISPENSER PARA SABONETE LIQUIDO COM RESERVATORIO 800 A 1500 ML, INCLUSO FIXAÇÃO.</t>
  </si>
  <si>
    <t>12.5</t>
  </si>
  <si>
    <t>PAPELEIRA PLASTICA TIPO DISPENSER PARA PAPEL HIGIENICO ROLAO, INCLUSO FIXAÇÃO</t>
  </si>
  <si>
    <t>12.6</t>
  </si>
  <si>
    <t>TOALHEIRO PLASTICO TIPO DISPENSER PARA PAPEL TOALHA INTERFOLHADO</t>
  </si>
  <si>
    <t>ÁGUA FRIA</t>
  </si>
  <si>
    <t>SERVIÇO DE INSTALAÇÃO DE TUBOS DE PVC, SOLDÁVEL, ÁGUA FRIA, DN 25 MM (INSTALADO EM RAMAL, SUB-RAMAL, RAMAL DE DISTRIBUIÇÃO OU PRUMADA), INCLUSIVE CONEXÕES, CORTES E FIXAÇÕES</t>
  </si>
  <si>
    <t>ESGOTO</t>
  </si>
  <si>
    <t>12.7</t>
  </si>
  <si>
    <t>SERVIÇO DE INSTALAÇÃO DE TUBO DE PVC, SÉRIE NORMAL, ESGOTO PREDIAL, DN 50 MM (INSTALADO EM RAMAL DE DESCARGA OU RAMAL DE ESGOTO SANITÁRIO), INCLUSIVE CONEXÕES, CORTES E FIXAÇÕES</t>
  </si>
  <si>
    <t>12.8</t>
  </si>
  <si>
    <t>SERVIÇO DE INST. TUBO PVC, SÉRIE N, ESGOTO PREDIAL, 100 MM (INST. RAMAL DESCARGA, RAMAL DE ESG. SANIT., PRUMADA ESG. SANIT., VENTILAÇÃO OU SUB-COLETOR AÉREO), INCL. CONEXÕES E CORTES</t>
  </si>
  <si>
    <t>12.9</t>
  </si>
  <si>
    <t>RALO SIFONADO, PVC, DN 100 X 40 MM, JUNTA SOLDÁVEL, FORNECIDO E INSTALADO UN
EM RAMAL DE DESCARGA OU EM RAMAL DE ESGOTO SANITÁRIO.</t>
  </si>
  <si>
    <t>12.10</t>
  </si>
  <si>
    <t>CP-5</t>
  </si>
  <si>
    <t>FOSSA SÉPTICA BIODIGESTOR 500L TAMANHO: 1,44mx0,95m EM POLIETILENO AZUL</t>
  </si>
  <si>
    <t>SERVIÇOS FINAIS</t>
  </si>
  <si>
    <t xml:space="preserve">LIMPEZA FINAL DE OBRA </t>
  </si>
  <si>
    <t>TOTAL DO ORÇAMENTO</t>
  </si>
  <si>
    <t>Observações:</t>
  </si>
  <si>
    <t xml:space="preserve">  - Data base de referência:  SINAPI 14/05/2021</t>
  </si>
  <si>
    <t xml:space="preserve">  - Código: PCI.818.01</t>
  </si>
  <si>
    <t xml:space="preserve">  - Encargos: 110,10%</t>
  </si>
  <si>
    <t xml:space="preserve">  - BDI: 24,39%</t>
  </si>
  <si>
    <t>TRIUNFO, 22 de junho de 2021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</si>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</sst>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.0"/>
    <numFmt numFmtId="166" formatCode="&quot;R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4" fillId="2" borderId="0" xfId="2" applyFont="1" applyFill="1" applyAlignment="1">
      <alignment horizontal="left"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horizontal="left" vertical="top"/>
    </xf>
    <xf numFmtId="164" fontId="8" fillId="3" borderId="12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9" fillId="4" borderId="9" xfId="2" applyNumberFormat="1" applyFont="1" applyFill="1" applyBorder="1" applyAlignment="1">
      <alignment horizontal="center" vertical="center" shrinkToFit="1"/>
    </xf>
    <xf numFmtId="0" fontId="10" fillId="4" borderId="10" xfId="2" applyFont="1" applyFill="1" applyBorder="1" applyAlignment="1">
      <alignment vertical="center"/>
    </xf>
    <xf numFmtId="0" fontId="10" fillId="4" borderId="11" xfId="2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165" fontId="7" fillId="0" borderId="12" xfId="2" applyNumberFormat="1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wrapText="1" shrinkToFit="1"/>
    </xf>
    <xf numFmtId="0" fontId="11" fillId="2" borderId="9" xfId="2" applyFont="1" applyFill="1" applyBorder="1" applyAlignment="1">
      <alignment horizontal="left" vertical="center" wrapText="1"/>
    </xf>
    <xf numFmtId="2" fontId="11" fillId="2" borderId="12" xfId="2" applyNumberFormat="1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 shrinkToFit="1"/>
    </xf>
    <xf numFmtId="164" fontId="7" fillId="0" borderId="12" xfId="2" applyNumberFormat="1" applyFont="1" applyBorder="1" applyAlignment="1">
      <alignment horizontal="center" vertical="center" shrinkToFit="1"/>
    </xf>
    <xf numFmtId="10" fontId="7" fillId="0" borderId="12" xfId="2" applyNumberFormat="1" applyFont="1" applyBorder="1" applyAlignment="1">
      <alignment horizontal="center" vertical="center" wrapText="1" shrinkToFi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4" fillId="0" borderId="0" xfId="2" applyFont="1" applyAlignment="1">
      <alignment horizontal="left" vertical="center"/>
    </xf>
    <xf numFmtId="164" fontId="4" fillId="2" borderId="0" xfId="2" applyNumberFormat="1" applyFont="1" applyFill="1" applyAlignment="1">
      <alignment vertical="center" wrapText="1"/>
    </xf>
    <xf numFmtId="166" fontId="9" fillId="0" borderId="10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wrapText="1" shrinkToFit="1"/>
    </xf>
    <xf numFmtId="0" fontId="11" fillId="2" borderId="12" xfId="2" applyFont="1" applyFill="1" applyBorder="1" applyAlignment="1">
      <alignment horizontal="left" vertical="center" wrapText="1"/>
    </xf>
    <xf numFmtId="1" fontId="7" fillId="0" borderId="12" xfId="2" applyNumberFormat="1" applyFont="1" applyBorder="1" applyAlignment="1">
      <alignment horizontal="center" vertical="center" shrinkToFit="1"/>
    </xf>
    <xf numFmtId="165" fontId="7" fillId="0" borderId="12" xfId="2" applyNumberFormat="1" applyFont="1" applyBorder="1" applyAlignment="1">
      <alignment horizontal="left" vertical="center" shrinkToFit="1"/>
    </xf>
    <xf numFmtId="2" fontId="7" fillId="0" borderId="12" xfId="2" applyNumberFormat="1" applyFont="1" applyBorder="1" applyAlignment="1">
      <alignment horizontal="center" vertical="center" shrinkToFit="1"/>
    </xf>
    <xf numFmtId="0" fontId="7" fillId="2" borderId="12" xfId="2" applyFont="1" applyFill="1" applyBorder="1" applyAlignment="1">
      <alignment horizontal="center" vertical="center" wrapText="1" shrinkToFit="1"/>
    </xf>
    <xf numFmtId="164" fontId="7" fillId="0" borderId="12" xfId="2" applyNumberFormat="1" applyFont="1" applyBorder="1" applyAlignment="1">
      <alignment horizontal="center" vertical="center" wrapText="1" shrinkToFit="1"/>
    </xf>
    <xf numFmtId="0" fontId="4" fillId="2" borderId="4" xfId="2" applyFont="1" applyFill="1" applyBorder="1" applyAlignment="1">
      <alignment vertical="center" wrapText="1"/>
    </xf>
    <xf numFmtId="164" fontId="4" fillId="2" borderId="4" xfId="2" applyNumberFormat="1" applyFont="1" applyFill="1" applyBorder="1" applyAlignment="1">
      <alignment vertical="center" wrapText="1"/>
    </xf>
    <xf numFmtId="0" fontId="10" fillId="4" borderId="10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left" vertical="center"/>
    </xf>
    <xf numFmtId="165" fontId="7" fillId="0" borderId="9" xfId="2" applyNumberFormat="1" applyFont="1" applyBorder="1" applyAlignment="1">
      <alignment horizontal="center" vertical="center" shrinkToFit="1"/>
    </xf>
    <xf numFmtId="44" fontId="11" fillId="0" borderId="12" xfId="1" applyFont="1" applyFill="1" applyBorder="1" applyAlignment="1">
      <alignment horizontal="left" vertical="center" wrapText="1"/>
    </xf>
    <xf numFmtId="44" fontId="7" fillId="0" borderId="12" xfId="1" applyFont="1" applyFill="1" applyBorder="1" applyAlignment="1">
      <alignment horizontal="left" vertical="center" wrapText="1" shrinkToFit="1"/>
    </xf>
    <xf numFmtId="0" fontId="11" fillId="0" borderId="12" xfId="2" applyFont="1" applyBorder="1" applyAlignment="1">
      <alignment horizontal="center" vertical="center" wrapText="1" shrinkToFit="1"/>
    </xf>
    <xf numFmtId="164" fontId="11" fillId="0" borderId="12" xfId="2" applyNumberFormat="1" applyFont="1" applyBorder="1" applyAlignment="1">
      <alignment horizontal="center" vertical="center" shrinkToFit="1"/>
    </xf>
    <xf numFmtId="10" fontId="11" fillId="0" borderId="12" xfId="2" applyNumberFormat="1" applyFont="1" applyBorder="1" applyAlignment="1">
      <alignment horizontal="center" vertical="center" wrapText="1" shrinkToFit="1"/>
    </xf>
    <xf numFmtId="164" fontId="12" fillId="2" borderId="0" xfId="2" applyNumberFormat="1" applyFont="1" applyFill="1" applyAlignment="1">
      <alignment vertical="center" wrapText="1"/>
    </xf>
    <xf numFmtId="0" fontId="12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5" fontId="7" fillId="0" borderId="12" xfId="2" applyNumberFormat="1" applyFont="1" applyBorder="1" applyAlignment="1">
      <alignment horizontal="left" vertical="center" wrapText="1" shrinkToFit="1"/>
    </xf>
    <xf numFmtId="165" fontId="7" fillId="0" borderId="9" xfId="2" applyNumberFormat="1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6" fontId="13" fillId="4" borderId="12" xfId="2" applyNumberFormat="1" applyFont="1" applyFill="1" applyBorder="1" applyAlignment="1">
      <alignment horizontal="center" vertical="center" shrinkToFit="1"/>
    </xf>
    <xf numFmtId="44" fontId="4" fillId="2" borderId="4" xfId="1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top"/>
    </xf>
    <xf numFmtId="0" fontId="14" fillId="2" borderId="0" xfId="2" applyFont="1" applyFill="1" applyAlignment="1">
      <alignment horizontal="left" vertical="top"/>
    </xf>
    <xf numFmtId="0" fontId="15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164" fontId="14" fillId="2" borderId="0" xfId="2" applyNumberFormat="1" applyFont="1" applyFill="1" applyAlignment="1">
      <alignment horizontal="center" vertical="center"/>
    </xf>
    <xf numFmtId="0" fontId="15" fillId="2" borderId="0" xfId="0" applyFont="1" applyFill="1"/>
    <xf numFmtId="0" fontId="16" fillId="2" borderId="0" xfId="0" applyFont="1" applyFill="1"/>
    <xf numFmtId="164" fontId="4" fillId="2" borderId="0" xfId="2" applyNumberFormat="1" applyFont="1" applyFill="1" applyAlignment="1">
      <alignment vertical="center"/>
    </xf>
    <xf numFmtId="164" fontId="14" fillId="2" borderId="0" xfId="2" applyNumberFormat="1" applyFont="1" applyFill="1" applyAlignment="1">
      <alignment vertical="center"/>
    </xf>
    <xf numFmtId="0" fontId="15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center" vertical="top"/>
    </xf>
    <xf numFmtId="0" fontId="17" fillId="2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17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3" fillId="2" borderId="0" xfId="2" applyFont="1" applyFill="1" applyAlignment="1">
      <alignment horizontal="center" vertical="top"/>
    </xf>
    <xf numFmtId="0" fontId="16" fillId="2" borderId="0" xfId="0" quotePrefix="1" applyFont="1" applyFill="1" applyAlignment="1">
      <alignment horizontal="left" vertical="center"/>
    </xf>
    <xf numFmtId="164" fontId="14" fillId="2" borderId="0" xfId="2" applyNumberFormat="1" applyFont="1" applyFill="1" applyAlignment="1">
      <alignment horizontal="right" vertical="center"/>
    </xf>
    <xf numFmtId="165" fontId="9" fillId="0" borderId="9" xfId="2" applyNumberFormat="1" applyFont="1" applyBorder="1" applyAlignment="1">
      <alignment horizontal="right" vertical="center" shrinkToFit="1"/>
    </xf>
    <xf numFmtId="165" fontId="9" fillId="0" borderId="10" xfId="2" applyNumberFormat="1" applyFont="1" applyBorder="1" applyAlignment="1">
      <alignment horizontal="right" vertical="center" shrinkToFit="1"/>
    </xf>
    <xf numFmtId="0" fontId="10" fillId="4" borderId="10" xfId="2" applyFont="1" applyFill="1" applyBorder="1" applyAlignment="1">
      <alignment horizontal="left" vertical="center"/>
    </xf>
    <xf numFmtId="0" fontId="10" fillId="4" borderId="11" xfId="2" applyFont="1" applyFill="1" applyBorder="1" applyAlignment="1">
      <alignment horizontal="left" vertical="center"/>
    </xf>
    <xf numFmtId="165" fontId="13" fillId="4" borderId="9" xfId="2" applyNumberFormat="1" applyFont="1" applyFill="1" applyBorder="1" applyAlignment="1">
      <alignment horizontal="center" vertical="center" shrinkToFit="1"/>
    </xf>
    <xf numFmtId="165" fontId="13" fillId="4" borderId="10" xfId="2" applyNumberFormat="1" applyFont="1" applyFill="1" applyBorder="1" applyAlignment="1">
      <alignment horizontal="center" vertical="center" shrinkToFit="1"/>
    </xf>
    <xf numFmtId="165" fontId="13" fillId="4" borderId="11" xfId="2" applyNumberFormat="1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center"/>
    </xf>
    <xf numFmtId="1" fontId="9" fillId="4" borderId="9" xfId="2" applyNumberFormat="1" applyFont="1" applyFill="1" applyBorder="1" applyAlignment="1">
      <alignment horizontal="left" vertical="center" shrinkToFit="1"/>
    </xf>
    <xf numFmtId="1" fontId="9" fillId="4" borderId="10" xfId="2" applyNumberFormat="1" applyFont="1" applyFill="1" applyBorder="1" applyAlignment="1">
      <alignment horizontal="left" vertical="center" shrinkToFit="1"/>
    </xf>
    <xf numFmtId="164" fontId="8" fillId="3" borderId="12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2" fontId="3" fillId="0" borderId="3" xfId="2" applyNumberFormat="1" applyFont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  <xf numFmtId="2" fontId="6" fillId="0" borderId="4" xfId="2" applyNumberFormat="1" applyFont="1" applyBorder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2" fontId="6" fillId="0" borderId="5" xfId="2" applyNumberFormat="1" applyFont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 wrapText="1"/>
    </xf>
    <xf numFmtId="2" fontId="3" fillId="0" borderId="7" xfId="2" applyNumberFormat="1" applyFont="1" applyBorder="1" applyAlignment="1">
      <alignment horizontal="center" vertical="center" wrapText="1"/>
    </xf>
    <xf numFmtId="2" fontId="3" fillId="0" borderId="8" xfId="2" applyNumberFormat="1" applyFont="1" applyBorder="1" applyAlignment="1">
      <alignment horizontal="center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 xr:uid="{C81956AB-87C2-4656-9141-345589762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107</xdr:row>
      <xdr:rowOff>0</xdr:rowOff>
    </xdr:from>
    <xdr:to>
      <xdr:col>14</xdr:col>
      <xdr:colOff>0</xdr:colOff>
      <xdr:row>107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E44C032-E823-4051-B307-348C27BBAEDD}"/>
            </a:ext>
          </a:extLst>
        </xdr:cNvPr>
        <xdr:cNvSpPr/>
      </xdr:nvSpPr>
      <xdr:spPr>
        <a:xfrm>
          <a:off x="16411575" y="359092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107</xdr:row>
      <xdr:rowOff>0</xdr:rowOff>
    </xdr:from>
    <xdr:to>
      <xdr:col>14</xdr:col>
      <xdr:colOff>0</xdr:colOff>
      <xdr:row>107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6297FAC8-8374-4FC1-A872-25E33584B24E}"/>
            </a:ext>
          </a:extLst>
        </xdr:cNvPr>
        <xdr:cNvSpPr/>
      </xdr:nvSpPr>
      <xdr:spPr>
        <a:xfrm>
          <a:off x="16411575" y="359092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172365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1E35C80-94E9-4D9B-8BA7-D854837E5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4058" y="33618"/>
          <a:ext cx="688957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A09F4D5-FB78-429D-8454-95EAB40ED423}"/>
            </a:ext>
          </a:extLst>
        </xdr:cNvPr>
        <xdr:cNvSpPr/>
      </xdr:nvSpPr>
      <xdr:spPr>
        <a:xfrm>
          <a:off x="16411575" y="36823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F67A8864-DE92-49DC-9759-A9CA57062A8D}"/>
            </a:ext>
          </a:extLst>
        </xdr:cNvPr>
        <xdr:cNvSpPr/>
      </xdr:nvSpPr>
      <xdr:spPr>
        <a:xfrm>
          <a:off x="16411575" y="36823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CF825BF1-25A7-44D4-B118-F6A90024378C}"/>
            </a:ext>
          </a:extLst>
        </xdr:cNvPr>
        <xdr:cNvSpPr/>
      </xdr:nvSpPr>
      <xdr:spPr>
        <a:xfrm>
          <a:off x="16411575" y="36823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E1FD3FF4-D3AD-4230-8051-9BBF592FA407}"/>
            </a:ext>
          </a:extLst>
        </xdr:cNvPr>
        <xdr:cNvSpPr/>
      </xdr:nvSpPr>
      <xdr:spPr>
        <a:xfrm>
          <a:off x="16411575" y="36823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A217FBE4-AA97-4794-AA9F-57E50335F40E}"/>
            </a:ext>
          </a:extLst>
        </xdr:cNvPr>
        <xdr:cNvSpPr/>
      </xdr:nvSpPr>
      <xdr:spPr>
        <a:xfrm>
          <a:off x="16411575" y="36823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18ACAF16-77EB-4C22-83E5-B1EC23083C2D}"/>
            </a:ext>
          </a:extLst>
        </xdr:cNvPr>
        <xdr:cNvSpPr/>
      </xdr:nvSpPr>
      <xdr:spPr>
        <a:xfrm>
          <a:off x="16411575" y="36823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39B3D40-AE64-458E-B9F7-2980191C368B}"/>
            </a:ext>
          </a:extLst>
        </xdr:cNvPr>
        <xdr:cNvSpPr/>
      </xdr:nvSpPr>
      <xdr:spPr>
        <a:xfrm>
          <a:off x="16411575" y="36823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738D349-0303-4281-8DE6-5AF695A7587F}"/>
            </a:ext>
          </a:extLst>
        </xdr:cNvPr>
        <xdr:cNvSpPr/>
      </xdr:nvSpPr>
      <xdr:spPr>
        <a:xfrm>
          <a:off x="16411575" y="36823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B985535-E5D8-447F-8E29-42B8D5B08E6B}"/>
            </a:ext>
          </a:extLst>
        </xdr:cNvPr>
        <xdr:cNvSpPr/>
      </xdr:nvSpPr>
      <xdr:spPr>
        <a:xfrm>
          <a:off x="16411575" y="36823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0</xdr:colOff>
      <xdr:row>111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9AC77AA-6DE9-4BE4-BDFE-CF38939FBBDB}"/>
            </a:ext>
          </a:extLst>
        </xdr:cNvPr>
        <xdr:cNvSpPr/>
      </xdr:nvSpPr>
      <xdr:spPr>
        <a:xfrm>
          <a:off x="16411575" y="36823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14</xdr:col>
      <xdr:colOff>0</xdr:colOff>
      <xdr:row>107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BD791CF-9540-451E-B6B4-A836E04263B8}"/>
            </a:ext>
          </a:extLst>
        </xdr:cNvPr>
        <xdr:cNvSpPr/>
      </xdr:nvSpPr>
      <xdr:spPr>
        <a:xfrm>
          <a:off x="16411575" y="359092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107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EA5A2AF8-585F-40C5-B210-ECE9CF04AE9D}"/>
            </a:ext>
          </a:extLst>
        </xdr:cNvPr>
        <xdr:cNvSpPr/>
      </xdr:nvSpPr>
      <xdr:spPr>
        <a:xfrm>
          <a:off x="16411575" y="359092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A4651D0-3E4A-4B35-8D78-8EAC291D3EB8}"/>
            </a:ext>
          </a:extLst>
        </xdr:cNvPr>
        <xdr:cNvSpPr/>
      </xdr:nvSpPr>
      <xdr:spPr>
        <a:xfrm>
          <a:off x="16411575" y="2190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9A181F62-E8B4-47E2-8D29-C2C46D516DA1}"/>
            </a:ext>
          </a:extLst>
        </xdr:cNvPr>
        <xdr:cNvSpPr/>
      </xdr:nvSpPr>
      <xdr:spPr>
        <a:xfrm>
          <a:off x="16411575" y="2190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17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28BB99A1-880F-4A43-81A5-9E3BD165CE56}"/>
            </a:ext>
          </a:extLst>
        </xdr:cNvPr>
        <xdr:cNvSpPr/>
      </xdr:nvSpPr>
      <xdr:spPr>
        <a:xfrm>
          <a:off x="16411575" y="50387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17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46C9E834-B1E1-4F7E-B57C-C76A7A8C4353}"/>
            </a:ext>
          </a:extLst>
        </xdr:cNvPr>
        <xdr:cNvSpPr/>
      </xdr:nvSpPr>
      <xdr:spPr>
        <a:xfrm>
          <a:off x="16411575" y="50387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568C3506-3010-4802-B77C-569D00DEDF3A}"/>
            </a:ext>
          </a:extLst>
        </xdr:cNvPr>
        <xdr:cNvSpPr/>
      </xdr:nvSpPr>
      <xdr:spPr>
        <a:xfrm>
          <a:off x="16411575" y="77533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3BC6A3FA-FB63-4FDF-9BF5-D7ED8B8A3211}"/>
            </a:ext>
          </a:extLst>
        </xdr:cNvPr>
        <xdr:cNvSpPr/>
      </xdr:nvSpPr>
      <xdr:spPr>
        <a:xfrm>
          <a:off x="16411575" y="77533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CB815BA-9887-421F-BB72-55B229AC8221}"/>
            </a:ext>
          </a:extLst>
        </xdr:cNvPr>
        <xdr:cNvSpPr/>
      </xdr:nvSpPr>
      <xdr:spPr>
        <a:xfrm>
          <a:off x="16411575" y="77533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5B190E7C-0C72-42ED-8BF7-9442E0A0D29E}"/>
            </a:ext>
          </a:extLst>
        </xdr:cNvPr>
        <xdr:cNvSpPr/>
      </xdr:nvSpPr>
      <xdr:spPr>
        <a:xfrm>
          <a:off x="16411575" y="77533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107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89474C78-E62A-4FC8-9CC2-155F432A7D2A}"/>
            </a:ext>
          </a:extLst>
        </xdr:cNvPr>
        <xdr:cNvSpPr/>
      </xdr:nvSpPr>
      <xdr:spPr>
        <a:xfrm>
          <a:off x="16411575" y="359092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107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BB88D24C-5775-46BF-B7C2-7E112C1135C6}"/>
            </a:ext>
          </a:extLst>
        </xdr:cNvPr>
        <xdr:cNvSpPr/>
      </xdr:nvSpPr>
      <xdr:spPr>
        <a:xfrm>
          <a:off x="16411575" y="359092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6A33B947-D297-4339-806D-5BB6CAB8DB16}"/>
            </a:ext>
          </a:extLst>
        </xdr:cNvPr>
        <xdr:cNvSpPr/>
      </xdr:nvSpPr>
      <xdr:spPr>
        <a:xfrm>
          <a:off x="16411575" y="35052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12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60BDBFFD-5A70-49D0-A419-BFB126439DDA}"/>
            </a:ext>
          </a:extLst>
        </xdr:cNvPr>
        <xdr:cNvSpPr/>
      </xdr:nvSpPr>
      <xdr:spPr>
        <a:xfrm>
          <a:off x="16411575" y="35052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6BCD7491-6CDE-4C5F-B6D4-710B8D0B0BCE}"/>
            </a:ext>
          </a:extLst>
        </xdr:cNvPr>
        <xdr:cNvSpPr/>
      </xdr:nvSpPr>
      <xdr:spPr>
        <a:xfrm>
          <a:off x="16411575" y="77533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26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F4EA93B6-6C86-47F2-BF99-1B0DAFF0E91F}"/>
            </a:ext>
          </a:extLst>
        </xdr:cNvPr>
        <xdr:cNvSpPr/>
      </xdr:nvSpPr>
      <xdr:spPr>
        <a:xfrm>
          <a:off x="16411575" y="77533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INE/CEMIT&#201;RIO%20PASSO%20STA%20CRUZ/Or&#231;amento%20cemit&#233;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 (VP)"/>
      <sheetName val="Memorial de cálculo"/>
      <sheetName val="Composições Próprias (2)"/>
      <sheetName val="CRONOGRAMA"/>
      <sheetName val="CP-3"/>
      <sheetName val="CP-5"/>
    </sheetNames>
    <sheetDataSet>
      <sheetData sheetId="0"/>
      <sheetData sheetId="1">
        <row r="3">
          <cell r="E3">
            <v>3</v>
          </cell>
        </row>
        <row r="5">
          <cell r="E5">
            <v>121</v>
          </cell>
        </row>
        <row r="15">
          <cell r="E15">
            <v>5.3999999999999995</v>
          </cell>
        </row>
        <row r="17">
          <cell r="E17">
            <v>90</v>
          </cell>
        </row>
        <row r="19">
          <cell r="E19">
            <v>60.984000000000002</v>
          </cell>
        </row>
        <row r="21">
          <cell r="E21">
            <v>222.12</v>
          </cell>
        </row>
        <row r="23">
          <cell r="E23">
            <v>5.3999999999999995</v>
          </cell>
        </row>
        <row r="26">
          <cell r="E26">
            <v>90</v>
          </cell>
        </row>
        <row r="41">
          <cell r="E41">
            <v>5.25</v>
          </cell>
        </row>
        <row r="45">
          <cell r="E45">
            <v>1.23</v>
          </cell>
        </row>
        <row r="47">
          <cell r="E47">
            <v>0.74</v>
          </cell>
        </row>
        <row r="49">
          <cell r="E49">
            <v>5.8100000000000005</v>
          </cell>
        </row>
        <row r="51">
          <cell r="E51">
            <v>5.6240800000000002</v>
          </cell>
        </row>
        <row r="53">
          <cell r="E53">
            <v>20.484400000000001</v>
          </cell>
        </row>
        <row r="55">
          <cell r="E55">
            <v>0.498</v>
          </cell>
        </row>
        <row r="57">
          <cell r="E57">
            <v>5.8100000000000005</v>
          </cell>
        </row>
        <row r="60">
          <cell r="E60">
            <v>21.550000000000004</v>
          </cell>
        </row>
        <row r="62">
          <cell r="E62">
            <v>25.667200000000001</v>
          </cell>
        </row>
        <row r="64">
          <cell r="E64">
            <v>2.0499999999999998</v>
          </cell>
        </row>
        <row r="66">
          <cell r="E66">
            <v>8.3000000000000007</v>
          </cell>
        </row>
        <row r="69">
          <cell r="E69">
            <v>87.339999999999989</v>
          </cell>
          <cell r="O69">
            <v>21</v>
          </cell>
          <cell r="P69">
            <v>3</v>
          </cell>
        </row>
        <row r="71">
          <cell r="E71">
            <v>87.339999999999989</v>
          </cell>
        </row>
        <row r="73">
          <cell r="E73">
            <v>16.53</v>
          </cell>
        </row>
        <row r="78">
          <cell r="E78">
            <v>0.1875</v>
          </cell>
        </row>
        <row r="80">
          <cell r="E80">
            <v>1.55</v>
          </cell>
        </row>
        <row r="82">
          <cell r="E82">
            <v>3</v>
          </cell>
        </row>
        <row r="84">
          <cell r="E84">
            <v>24</v>
          </cell>
        </row>
        <row r="86">
          <cell r="E86">
            <v>0.69</v>
          </cell>
        </row>
        <row r="89">
          <cell r="E89">
            <v>6</v>
          </cell>
        </row>
        <row r="91">
          <cell r="E91">
            <v>3.5</v>
          </cell>
        </row>
        <row r="93">
          <cell r="E93">
            <v>3.5</v>
          </cell>
        </row>
        <row r="95">
          <cell r="E95">
            <v>24</v>
          </cell>
        </row>
        <row r="97">
          <cell r="E97">
            <v>26.1</v>
          </cell>
        </row>
        <row r="99">
          <cell r="E99">
            <v>11.459999999999999</v>
          </cell>
        </row>
        <row r="102">
          <cell r="E102">
            <v>48</v>
          </cell>
        </row>
        <row r="104">
          <cell r="E104">
            <v>117</v>
          </cell>
        </row>
        <row r="106">
          <cell r="E106">
            <v>117</v>
          </cell>
        </row>
        <row r="108">
          <cell r="E108">
            <v>18</v>
          </cell>
        </row>
        <row r="110">
          <cell r="E110">
            <v>10.5</v>
          </cell>
        </row>
        <row r="121">
          <cell r="E121">
            <v>54</v>
          </cell>
        </row>
        <row r="123">
          <cell r="E123">
            <v>18</v>
          </cell>
        </row>
        <row r="125">
          <cell r="E125">
            <v>6</v>
          </cell>
        </row>
        <row r="127">
          <cell r="E127">
            <v>18</v>
          </cell>
        </row>
        <row r="129">
          <cell r="E129">
            <v>10</v>
          </cell>
        </row>
        <row r="131">
          <cell r="E131">
            <v>2</v>
          </cell>
        </row>
        <row r="133">
          <cell r="E133">
            <v>3</v>
          </cell>
        </row>
        <row r="135">
          <cell r="E135">
            <v>1</v>
          </cell>
        </row>
        <row r="137">
          <cell r="E137">
            <v>2</v>
          </cell>
        </row>
        <row r="139">
          <cell r="E139">
            <v>1</v>
          </cell>
        </row>
        <row r="141">
          <cell r="E141">
            <v>1</v>
          </cell>
        </row>
        <row r="145">
          <cell r="E145">
            <v>1</v>
          </cell>
        </row>
        <row r="146">
          <cell r="E146">
            <v>1</v>
          </cell>
        </row>
        <row r="147">
          <cell r="E147">
            <v>1</v>
          </cell>
        </row>
        <row r="148">
          <cell r="E148">
            <v>1</v>
          </cell>
        </row>
        <row r="149">
          <cell r="E149">
            <v>1</v>
          </cell>
        </row>
        <row r="150">
          <cell r="E150">
            <v>1</v>
          </cell>
        </row>
        <row r="152">
          <cell r="E152">
            <v>25</v>
          </cell>
        </row>
        <row r="155">
          <cell r="E155">
            <v>2</v>
          </cell>
        </row>
        <row r="156">
          <cell r="E156">
            <v>1.5</v>
          </cell>
        </row>
        <row r="157">
          <cell r="E157">
            <v>1</v>
          </cell>
        </row>
      </sheetData>
      <sheetData sheetId="2">
        <row r="16">
          <cell r="I16">
            <v>2.5394000000000001</v>
          </cell>
          <cell r="J16">
            <v>10.1576</v>
          </cell>
        </row>
        <row r="44">
          <cell r="I44">
            <v>207.94759999999999</v>
          </cell>
          <cell r="J44">
            <v>54.72</v>
          </cell>
        </row>
        <row r="76">
          <cell r="I76">
            <v>91.263994000000025</v>
          </cell>
          <cell r="J76">
            <v>42.917238000000005</v>
          </cell>
        </row>
        <row r="89">
          <cell r="I89">
            <v>0</v>
          </cell>
          <cell r="J89">
            <v>138.23027400000001</v>
          </cell>
        </row>
        <row r="102">
          <cell r="I102">
            <v>26.794589999999999</v>
          </cell>
          <cell r="J102">
            <v>19.377099999999999</v>
          </cell>
        </row>
        <row r="110">
          <cell r="I110">
            <v>4.4399999999999995E-2</v>
          </cell>
          <cell r="J110">
            <v>1.9505399999999999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DBFF-F16D-425C-9046-7D5A970EAC44}">
  <sheetPr>
    <pageSetUpPr fitToPage="1"/>
  </sheetPr>
  <dimension ref="B1:AO253"/>
  <sheetViews>
    <sheetView tabSelected="1" zoomScale="70" zoomScaleNormal="70" workbookViewId="0">
      <pane ySplit="7" topLeftCell="A62" activePane="bottomLeft" state="frozen"/>
      <selection pane="bottomLeft" activeCell="B3" sqref="B3:N3"/>
    </sheetView>
  </sheetViews>
  <sheetFormatPr defaultRowHeight="12.75" x14ac:dyDescent="0.25"/>
  <cols>
    <col min="1" max="1" width="3.7109375" style="3" customWidth="1"/>
    <col min="2" max="2" width="7.7109375" style="71" customWidth="1"/>
    <col min="3" max="3" width="9.42578125" style="3" customWidth="1"/>
    <col min="4" max="4" width="96.140625" style="3" customWidth="1"/>
    <col min="5" max="5" width="10.85546875" style="72" customWidth="1"/>
    <col min="6" max="6" width="5.7109375" style="6" customWidth="1"/>
    <col min="7" max="9" width="13.7109375" style="73" customWidth="1"/>
    <col min="10" max="10" width="15.85546875" style="73" customWidth="1"/>
    <col min="11" max="11" width="10.5703125" style="73" customWidth="1"/>
    <col min="12" max="13" width="14.7109375" style="73" customWidth="1"/>
    <col min="14" max="14" width="15.5703125" style="73" customWidth="1"/>
    <col min="15" max="15" width="13.7109375" style="3" bestFit="1" customWidth="1"/>
    <col min="16" max="17" width="11.5703125" style="3" customWidth="1"/>
    <col min="18" max="18" width="11.140625" style="3" customWidth="1"/>
    <col min="19" max="16384" width="9.140625" style="3"/>
  </cols>
  <sheetData>
    <row r="1" spans="2:41" ht="24" customHeight="1" x14ac:dyDescent="0.25"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1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23.25" customHeight="1" x14ac:dyDescent="0.25">
      <c r="B2" s="91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O2" s="1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22.5" customHeight="1" x14ac:dyDescent="0.25">
      <c r="B3" s="94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6"/>
      <c r="O3" s="1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22.5" customHeight="1" x14ac:dyDescent="0.25">
      <c r="B4" s="97" t="s">
        <v>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  <c r="O4" s="1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2:41" ht="14.25" customHeight="1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"/>
      <c r="P5" s="2"/>
      <c r="Q5" s="2"/>
      <c r="R5" s="2"/>
      <c r="S5" s="2"/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5.95" customHeight="1" x14ac:dyDescent="0.25">
      <c r="B6" s="103" t="s">
        <v>3</v>
      </c>
      <c r="C6" s="103" t="s">
        <v>4</v>
      </c>
      <c r="D6" s="103" t="s">
        <v>5</v>
      </c>
      <c r="E6" s="103" t="s">
        <v>6</v>
      </c>
      <c r="F6" s="103" t="s">
        <v>7</v>
      </c>
      <c r="G6" s="87" t="s">
        <v>8</v>
      </c>
      <c r="H6" s="87"/>
      <c r="I6" s="87"/>
      <c r="J6" s="87" t="s">
        <v>9</v>
      </c>
      <c r="K6" s="87" t="s">
        <v>10</v>
      </c>
      <c r="L6" s="87" t="s">
        <v>11</v>
      </c>
      <c r="M6" s="87"/>
      <c r="N6" s="87"/>
      <c r="O6" s="1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2:41" s="6" customFormat="1" ht="50.25" customHeight="1" x14ac:dyDescent="0.25">
      <c r="B7" s="103"/>
      <c r="C7" s="103"/>
      <c r="D7" s="103"/>
      <c r="E7" s="103"/>
      <c r="F7" s="103"/>
      <c r="G7" s="4" t="s">
        <v>12</v>
      </c>
      <c r="H7" s="4" t="s">
        <v>13</v>
      </c>
      <c r="I7" s="4" t="s">
        <v>14</v>
      </c>
      <c r="J7" s="87"/>
      <c r="K7" s="87"/>
      <c r="L7" s="4" t="s">
        <v>15</v>
      </c>
      <c r="M7" s="4" t="s">
        <v>16</v>
      </c>
      <c r="N7" s="4" t="s">
        <v>17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2:41" ht="20.25" customHeight="1" x14ac:dyDescent="0.25">
      <c r="B8" s="7">
        <v>1</v>
      </c>
      <c r="C8" s="8" t="s">
        <v>18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10"/>
      <c r="P8" s="10"/>
      <c r="Q8" s="10"/>
      <c r="R8" s="10"/>
      <c r="S8" s="10"/>
      <c r="T8" s="10"/>
      <c r="U8" s="10"/>
      <c r="V8" s="10"/>
      <c r="W8" s="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2:41" s="21" customFormat="1" ht="21" customHeight="1" x14ac:dyDescent="0.25">
      <c r="B9" s="11" t="s">
        <v>19</v>
      </c>
      <c r="C9" s="12">
        <v>10776</v>
      </c>
      <c r="D9" s="13" t="s">
        <v>20</v>
      </c>
      <c r="E9" s="14">
        <v>3</v>
      </c>
      <c r="F9" s="15" t="s">
        <v>21</v>
      </c>
      <c r="G9" s="16">
        <v>425.78</v>
      </c>
      <c r="H9" s="16">
        <f>'[1]Composições Próprias (2)'!J43</f>
        <v>0</v>
      </c>
      <c r="I9" s="16">
        <f t="shared" ref="I9:I11" si="0">G9+H9</f>
        <v>425.78</v>
      </c>
      <c r="J9" s="17">
        <f t="shared" ref="J9:J11" si="1">ROUND(I9*E9,2)</f>
        <v>1277.3399999999999</v>
      </c>
      <c r="K9" s="18">
        <v>0.24390000000000001</v>
      </c>
      <c r="L9" s="17">
        <f t="shared" ref="L9:L11" si="2">ROUND((1+K9)*E9*G9,2)</f>
        <v>1588.88</v>
      </c>
      <c r="M9" s="17">
        <f t="shared" ref="M9:M11" si="3">ROUND((1+K9)*E9*H9,2)</f>
        <v>0</v>
      </c>
      <c r="N9" s="17">
        <f t="shared" ref="N9:N11" si="4">ROUND(L9+M9,2)</f>
        <v>1588.88</v>
      </c>
      <c r="O9" s="10"/>
      <c r="P9" s="10"/>
      <c r="Q9" s="10"/>
      <c r="R9" s="10"/>
      <c r="S9" s="10"/>
      <c r="T9" s="10"/>
      <c r="U9" s="10"/>
      <c r="V9" s="10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2:41" s="21" customFormat="1" ht="21" customHeight="1" x14ac:dyDescent="0.25">
      <c r="B10" s="11" t="s">
        <v>19</v>
      </c>
      <c r="C10" s="12" t="s">
        <v>22</v>
      </c>
      <c r="D10" s="13" t="s">
        <v>23</v>
      </c>
      <c r="E10" s="14">
        <f>'[1]Memorial de cálculo'!E3</f>
        <v>3</v>
      </c>
      <c r="F10" s="15" t="s">
        <v>24</v>
      </c>
      <c r="G10" s="16">
        <f>'[1]Composições Próprias (2)'!I44</f>
        <v>207.94759999999999</v>
      </c>
      <c r="H10" s="16">
        <f>'[1]Composições Próprias (2)'!J44</f>
        <v>54.72</v>
      </c>
      <c r="I10" s="16">
        <f t="shared" si="0"/>
        <v>262.66759999999999</v>
      </c>
      <c r="J10" s="17">
        <f t="shared" si="1"/>
        <v>788</v>
      </c>
      <c r="K10" s="18">
        <v>0.24390000000000001</v>
      </c>
      <c r="L10" s="17">
        <f t="shared" si="2"/>
        <v>776</v>
      </c>
      <c r="M10" s="17">
        <f t="shared" si="3"/>
        <v>204.2</v>
      </c>
      <c r="N10" s="17">
        <f t="shared" si="4"/>
        <v>980.2</v>
      </c>
      <c r="O10" s="10"/>
      <c r="P10" s="10"/>
      <c r="Q10" s="10"/>
      <c r="R10" s="10"/>
      <c r="S10" s="10"/>
      <c r="T10" s="10"/>
      <c r="U10" s="10"/>
      <c r="V10" s="10"/>
      <c r="W10" s="19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2:41" s="21" customFormat="1" ht="21" customHeight="1" x14ac:dyDescent="0.25">
      <c r="B11" s="11" t="s">
        <v>25</v>
      </c>
      <c r="C11" s="12">
        <v>98524</v>
      </c>
      <c r="D11" s="13" t="s">
        <v>26</v>
      </c>
      <c r="E11" s="14">
        <f>'[1]Memorial de cálculo'!E5</f>
        <v>121</v>
      </c>
      <c r="F11" s="15" t="s">
        <v>24</v>
      </c>
      <c r="G11" s="16">
        <v>0.56000000000000005</v>
      </c>
      <c r="H11" s="17">
        <v>2.09</v>
      </c>
      <c r="I11" s="16">
        <f t="shared" si="0"/>
        <v>2.65</v>
      </c>
      <c r="J11" s="17">
        <f t="shared" si="1"/>
        <v>320.64999999999998</v>
      </c>
      <c r="K11" s="18">
        <v>0.24390000000000001</v>
      </c>
      <c r="L11" s="17">
        <f t="shared" si="2"/>
        <v>84.29</v>
      </c>
      <c r="M11" s="17">
        <f t="shared" si="3"/>
        <v>314.57</v>
      </c>
      <c r="N11" s="17">
        <f t="shared" si="4"/>
        <v>398.86</v>
      </c>
      <c r="O11" s="22"/>
      <c r="P11" s="10"/>
      <c r="Q11" s="10"/>
      <c r="R11" s="10"/>
      <c r="S11" s="10"/>
      <c r="T11" s="10"/>
      <c r="U11" s="10"/>
      <c r="V11" s="10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2:41" ht="20.25" customHeight="1" x14ac:dyDescent="0.25">
      <c r="B12" s="77" t="s">
        <v>27</v>
      </c>
      <c r="C12" s="78"/>
      <c r="D12" s="78"/>
      <c r="E12" s="78"/>
      <c r="F12" s="78"/>
      <c r="G12" s="78"/>
      <c r="H12" s="78"/>
      <c r="I12" s="78"/>
      <c r="J12" s="78"/>
      <c r="K12" s="78"/>
      <c r="L12" s="23">
        <f>SUM(L9:L11)</f>
        <v>2449.17</v>
      </c>
      <c r="M12" s="23">
        <f>SUM(M9:M11)</f>
        <v>518.77</v>
      </c>
      <c r="N12" s="23">
        <f>SUM(N9:N11)</f>
        <v>2967.94</v>
      </c>
      <c r="O12" s="10"/>
      <c r="P12" s="10"/>
      <c r="Q12" s="10"/>
      <c r="R12" s="10"/>
      <c r="S12" s="10"/>
      <c r="T12" s="10"/>
      <c r="U12" s="10"/>
      <c r="V12" s="10"/>
      <c r="W12" s="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ht="20.25" customHeight="1" x14ac:dyDescent="0.25">
      <c r="B13" s="7">
        <v>2</v>
      </c>
      <c r="C13" s="8" t="s">
        <v>28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10"/>
      <c r="P13" s="10"/>
      <c r="Q13" s="10"/>
      <c r="R13" s="10"/>
      <c r="S13" s="10"/>
      <c r="T13" s="10"/>
      <c r="U13" s="10"/>
      <c r="V13" s="10"/>
      <c r="W13" s="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s="21" customFormat="1" ht="29.25" customHeight="1" x14ac:dyDescent="0.25">
      <c r="B14" s="11" t="s">
        <v>29</v>
      </c>
      <c r="C14" s="24" t="s">
        <v>30</v>
      </c>
      <c r="D14" s="25" t="s">
        <v>31</v>
      </c>
      <c r="E14" s="14">
        <v>88.5</v>
      </c>
      <c r="F14" s="15" t="s">
        <v>24</v>
      </c>
      <c r="G14" s="16">
        <f>'[1]Composições Próprias (2)'!I16</f>
        <v>2.5394000000000001</v>
      </c>
      <c r="H14" s="16">
        <f>'[1]Composições Próprias (2)'!J16</f>
        <v>10.1576</v>
      </c>
      <c r="I14" s="16">
        <f t="shared" ref="I14:I16" si="5">G14+H14</f>
        <v>12.697000000000001</v>
      </c>
      <c r="J14" s="17">
        <f t="shared" ref="J14:J16" si="6">ROUND(I14*E14,2)</f>
        <v>1123.68</v>
      </c>
      <c r="K14" s="18">
        <v>0.24390000000000001</v>
      </c>
      <c r="L14" s="17">
        <f t="shared" ref="L14:L16" si="7">ROUND((1+K14)*E14*G14,2)</f>
        <v>279.55</v>
      </c>
      <c r="M14" s="17">
        <f t="shared" ref="M14:M16" si="8">ROUND((1+K14)*E14*H14,2)</f>
        <v>1118.2</v>
      </c>
      <c r="N14" s="17">
        <f t="shared" ref="N14:N16" si="9">ROUND(L14+M14,2)</f>
        <v>1397.75</v>
      </c>
      <c r="O14" s="10"/>
      <c r="P14" s="10"/>
      <c r="Q14" s="10"/>
      <c r="R14" s="10"/>
      <c r="S14" s="10"/>
      <c r="T14" s="10"/>
      <c r="U14" s="10"/>
      <c r="V14" s="10"/>
      <c r="W14" s="19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2:41" s="21" customFormat="1" ht="29.25" customHeight="1" x14ac:dyDescent="0.25">
      <c r="B15" s="11" t="s">
        <v>32</v>
      </c>
      <c r="C15" s="24">
        <v>97621</v>
      </c>
      <c r="D15" s="25" t="s">
        <v>33</v>
      </c>
      <c r="E15" s="14">
        <f>0.8*2.1</f>
        <v>1.6800000000000002</v>
      </c>
      <c r="F15" s="15" t="s">
        <v>24</v>
      </c>
      <c r="G15" s="16">
        <v>22.08</v>
      </c>
      <c r="H15" s="16">
        <v>69.069999999999993</v>
      </c>
      <c r="I15" s="16">
        <f t="shared" si="5"/>
        <v>91.149999999999991</v>
      </c>
      <c r="J15" s="17">
        <f t="shared" si="6"/>
        <v>153.13</v>
      </c>
      <c r="K15" s="18">
        <v>0.24390000000000001</v>
      </c>
      <c r="L15" s="17">
        <f t="shared" si="7"/>
        <v>46.14</v>
      </c>
      <c r="M15" s="17">
        <f t="shared" si="8"/>
        <v>144.34</v>
      </c>
      <c r="N15" s="17">
        <f t="shared" si="9"/>
        <v>190.48</v>
      </c>
      <c r="O15" s="10"/>
      <c r="P15" s="10"/>
      <c r="Q15" s="10"/>
      <c r="R15" s="10"/>
      <c r="S15" s="10"/>
      <c r="T15" s="10"/>
      <c r="U15" s="10"/>
      <c r="V15" s="10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2:41" s="21" customFormat="1" ht="21.75" customHeight="1" x14ac:dyDescent="0.25">
      <c r="B16" s="11" t="s">
        <v>34</v>
      </c>
      <c r="C16" s="26">
        <v>97645</v>
      </c>
      <c r="D16" s="27" t="s">
        <v>35</v>
      </c>
      <c r="E16" s="28">
        <v>0.8</v>
      </c>
      <c r="F16" s="11" t="s">
        <v>24</v>
      </c>
      <c r="G16" s="16">
        <v>11.47</v>
      </c>
      <c r="H16" s="16">
        <v>15.2</v>
      </c>
      <c r="I16" s="16">
        <f t="shared" si="5"/>
        <v>26.67</v>
      </c>
      <c r="J16" s="17">
        <f t="shared" si="6"/>
        <v>21.34</v>
      </c>
      <c r="K16" s="18">
        <v>0.24390000000000001</v>
      </c>
      <c r="L16" s="17">
        <f t="shared" si="7"/>
        <v>11.41</v>
      </c>
      <c r="M16" s="17">
        <f t="shared" si="8"/>
        <v>15.13</v>
      </c>
      <c r="N16" s="17">
        <f t="shared" si="9"/>
        <v>26.54</v>
      </c>
      <c r="O16" s="10"/>
      <c r="P16" s="10"/>
      <c r="Q16" s="10"/>
      <c r="R16" s="10"/>
      <c r="S16" s="10"/>
      <c r="T16" s="10"/>
      <c r="U16" s="10"/>
      <c r="V16" s="10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ht="20.25" customHeight="1" x14ac:dyDescent="0.25">
      <c r="B17" s="77" t="s">
        <v>36</v>
      </c>
      <c r="C17" s="78"/>
      <c r="D17" s="78"/>
      <c r="E17" s="78"/>
      <c r="F17" s="78"/>
      <c r="G17" s="78"/>
      <c r="H17" s="78"/>
      <c r="I17" s="78"/>
      <c r="J17" s="78"/>
      <c r="K17" s="78"/>
      <c r="L17" s="23">
        <f>SUM(L14:L16)</f>
        <v>337.1</v>
      </c>
      <c r="M17" s="23">
        <f>SUM(M14:M16)</f>
        <v>1277.67</v>
      </c>
      <c r="N17" s="23">
        <f>SUM(N14:N16)</f>
        <v>1614.77</v>
      </c>
      <c r="O17" s="22"/>
      <c r="P17" s="10"/>
      <c r="Q17" s="10"/>
      <c r="R17" s="10"/>
      <c r="S17" s="10"/>
      <c r="T17" s="10"/>
      <c r="U17" s="10"/>
      <c r="V17" s="10"/>
      <c r="W17" s="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ht="20.25" customHeight="1" x14ac:dyDescent="0.25">
      <c r="B18" s="7">
        <v>3</v>
      </c>
      <c r="C18" s="8" t="s">
        <v>37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10"/>
      <c r="P18" s="10"/>
      <c r="Q18" s="10"/>
      <c r="R18" s="10"/>
      <c r="S18" s="10"/>
      <c r="T18" s="10"/>
      <c r="U18" s="10"/>
      <c r="V18" s="10"/>
      <c r="W18" s="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ht="20.25" customHeight="1" x14ac:dyDescent="0.25">
      <c r="B19" s="11" t="s">
        <v>38</v>
      </c>
      <c r="C19" s="29">
        <v>96526</v>
      </c>
      <c r="D19" s="13" t="s">
        <v>39</v>
      </c>
      <c r="E19" s="14">
        <f>'[1]Memorial de cálculo'!E15</f>
        <v>5.3999999999999995</v>
      </c>
      <c r="F19" s="15" t="s">
        <v>40</v>
      </c>
      <c r="G19" s="16">
        <v>55.57</v>
      </c>
      <c r="H19" s="17">
        <v>186.02</v>
      </c>
      <c r="I19" s="30">
        <f t="shared" ref="I19:I25" si="10">G19+H19</f>
        <v>241.59</v>
      </c>
      <c r="J19" s="17">
        <f t="shared" ref="J19:J25" si="11">ROUND(I19*E19,2)</f>
        <v>1304.5899999999999</v>
      </c>
      <c r="K19" s="18">
        <v>0.24390000000000001</v>
      </c>
      <c r="L19" s="17">
        <f t="shared" ref="L19:L25" si="12">ROUND((1+K19)*E19*G19,2)</f>
        <v>373.27</v>
      </c>
      <c r="M19" s="17">
        <f t="shared" ref="M19:M25" si="13">ROUND((1+K19)*E19*H19,2)</f>
        <v>1249.51</v>
      </c>
      <c r="N19" s="17">
        <f t="shared" ref="N19:N25" si="14">ROUND(L19+M19,2)</f>
        <v>1622.78</v>
      </c>
      <c r="O19" s="31"/>
      <c r="P19" s="10"/>
      <c r="Q19" s="10"/>
      <c r="R19" s="10"/>
      <c r="S19" s="10"/>
      <c r="T19" s="10"/>
      <c r="U19" s="10"/>
      <c r="V19" s="10"/>
      <c r="W19" s="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ht="20.25" customHeight="1" x14ac:dyDescent="0.25">
      <c r="B20" s="11" t="s">
        <v>41</v>
      </c>
      <c r="C20" s="29">
        <v>96536</v>
      </c>
      <c r="D20" s="13" t="s">
        <v>42</v>
      </c>
      <c r="E20" s="14">
        <f>'[1]Memorial de cálculo'!E17</f>
        <v>90</v>
      </c>
      <c r="F20" s="15" t="s">
        <v>24</v>
      </c>
      <c r="G20" s="16">
        <v>33.619999999999997</v>
      </c>
      <c r="H20" s="17">
        <v>25.34</v>
      </c>
      <c r="I20" s="30">
        <f t="shared" si="10"/>
        <v>58.959999999999994</v>
      </c>
      <c r="J20" s="17">
        <f t="shared" si="11"/>
        <v>5306.4</v>
      </c>
      <c r="K20" s="18">
        <v>0.24390000000000001</v>
      </c>
      <c r="L20" s="17">
        <f t="shared" si="12"/>
        <v>3763.79</v>
      </c>
      <c r="M20" s="17">
        <f t="shared" si="13"/>
        <v>2836.84</v>
      </c>
      <c r="N20" s="17">
        <f t="shared" si="14"/>
        <v>6600.63</v>
      </c>
      <c r="O20" s="31"/>
      <c r="P20" s="10"/>
      <c r="Q20" s="10"/>
      <c r="R20" s="10"/>
      <c r="S20" s="10"/>
      <c r="T20" s="10"/>
      <c r="U20" s="10"/>
      <c r="V20" s="10"/>
      <c r="W20" s="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2:41" ht="20.25" customHeight="1" x14ac:dyDescent="0.25">
      <c r="B21" s="11" t="s">
        <v>43</v>
      </c>
      <c r="C21" s="24">
        <v>96543</v>
      </c>
      <c r="D21" s="13" t="s">
        <v>44</v>
      </c>
      <c r="E21" s="14">
        <f>'[1]Memorial de cálculo'!E19</f>
        <v>60.984000000000002</v>
      </c>
      <c r="F21" s="15" t="s">
        <v>45</v>
      </c>
      <c r="G21" s="16">
        <v>13.93</v>
      </c>
      <c r="H21" s="17">
        <v>5.25</v>
      </c>
      <c r="I21" s="30">
        <f t="shared" si="10"/>
        <v>19.18</v>
      </c>
      <c r="J21" s="17">
        <f t="shared" si="11"/>
        <v>1169.67</v>
      </c>
      <c r="K21" s="18">
        <v>0.24390000000000001</v>
      </c>
      <c r="L21" s="17">
        <f t="shared" si="12"/>
        <v>1056.7</v>
      </c>
      <c r="M21" s="17">
        <f t="shared" si="13"/>
        <v>398.25</v>
      </c>
      <c r="N21" s="17">
        <f t="shared" si="14"/>
        <v>1454.95</v>
      </c>
      <c r="O21" s="10"/>
      <c r="P21" s="10"/>
      <c r="Q21" s="10"/>
      <c r="R21" s="10"/>
      <c r="S21" s="10"/>
      <c r="T21" s="10"/>
      <c r="U21" s="10"/>
      <c r="V21" s="10"/>
      <c r="W21" s="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 ht="20.25" customHeight="1" x14ac:dyDescent="0.25">
      <c r="B22" s="11" t="s">
        <v>46</v>
      </c>
      <c r="C22" s="24">
        <v>96545</v>
      </c>
      <c r="D22" s="13" t="s">
        <v>47</v>
      </c>
      <c r="E22" s="14">
        <f>'[1]Memorial de cálculo'!E21</f>
        <v>222.12</v>
      </c>
      <c r="F22" s="15" t="s">
        <v>45</v>
      </c>
      <c r="G22" s="16">
        <v>14.96</v>
      </c>
      <c r="H22" s="17">
        <v>2.69</v>
      </c>
      <c r="I22" s="30">
        <f t="shared" si="10"/>
        <v>17.650000000000002</v>
      </c>
      <c r="J22" s="17">
        <f t="shared" si="11"/>
        <v>3920.42</v>
      </c>
      <c r="K22" s="18">
        <v>0.24390000000000001</v>
      </c>
      <c r="L22" s="17">
        <f t="shared" si="12"/>
        <v>4133.37</v>
      </c>
      <c r="M22" s="17">
        <f t="shared" si="13"/>
        <v>743.23</v>
      </c>
      <c r="N22" s="17">
        <f t="shared" si="14"/>
        <v>4876.6000000000004</v>
      </c>
      <c r="O22" s="10"/>
      <c r="P22" s="10"/>
      <c r="Q22" s="10"/>
      <c r="R22" s="10"/>
      <c r="S22" s="10"/>
      <c r="T22" s="10"/>
      <c r="U22" s="10"/>
      <c r="V22" s="10"/>
      <c r="W22" s="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 ht="28.5" customHeight="1" x14ac:dyDescent="0.25">
      <c r="B23" s="11" t="s">
        <v>48</v>
      </c>
      <c r="C23" s="12">
        <v>94966</v>
      </c>
      <c r="D23" s="13" t="s">
        <v>49</v>
      </c>
      <c r="E23" s="14">
        <f>'[1]Memorial de cálculo'!E23</f>
        <v>5.3999999999999995</v>
      </c>
      <c r="F23" s="15" t="s">
        <v>40</v>
      </c>
      <c r="G23" s="16">
        <v>339.27</v>
      </c>
      <c r="H23" s="17">
        <v>54.73</v>
      </c>
      <c r="I23" s="30">
        <f t="shared" si="10"/>
        <v>394</v>
      </c>
      <c r="J23" s="17">
        <f t="shared" si="11"/>
        <v>2127.6</v>
      </c>
      <c r="K23" s="18">
        <v>0.24390000000000001</v>
      </c>
      <c r="L23" s="17">
        <f t="shared" si="12"/>
        <v>2278.9</v>
      </c>
      <c r="M23" s="17">
        <f t="shared" si="13"/>
        <v>367.62</v>
      </c>
      <c r="N23" s="17">
        <f t="shared" si="14"/>
        <v>2646.52</v>
      </c>
      <c r="O23" s="10"/>
      <c r="P23" s="10"/>
      <c r="Q23" s="10"/>
      <c r="R23" s="10"/>
      <c r="S23" s="10"/>
      <c r="T23" s="10"/>
      <c r="U23" s="10"/>
      <c r="V23" s="10"/>
      <c r="W23" s="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 s="21" customFormat="1" ht="31.5" customHeight="1" x14ac:dyDescent="0.25">
      <c r="B24" s="11" t="s">
        <v>50</v>
      </c>
      <c r="C24" s="12" t="s">
        <v>51</v>
      </c>
      <c r="D24" s="13" t="s">
        <v>52</v>
      </c>
      <c r="E24" s="14">
        <f>'[1]Memorial de cálculo'!E26</f>
        <v>90</v>
      </c>
      <c r="F24" s="15" t="s">
        <v>53</v>
      </c>
      <c r="G24" s="16">
        <f>'[1]Composições Próprias (2)'!I76</f>
        <v>91.263994000000025</v>
      </c>
      <c r="H24" s="16">
        <f>'[1]Composições Próprias (2)'!J76</f>
        <v>42.917238000000005</v>
      </c>
      <c r="I24" s="16">
        <f t="shared" si="10"/>
        <v>134.18123200000002</v>
      </c>
      <c r="J24" s="17">
        <f t="shared" si="11"/>
        <v>12076.31</v>
      </c>
      <c r="K24" s="18">
        <v>0.24390000000000001</v>
      </c>
      <c r="L24" s="17">
        <f t="shared" si="12"/>
        <v>10217.1</v>
      </c>
      <c r="M24" s="17">
        <f t="shared" si="13"/>
        <v>4804.63</v>
      </c>
      <c r="N24" s="17">
        <f t="shared" si="14"/>
        <v>15021.73</v>
      </c>
      <c r="O24" s="10"/>
      <c r="P24" s="10"/>
      <c r="Q24" s="10"/>
      <c r="R24" s="10"/>
      <c r="S24" s="10"/>
      <c r="T24" s="10"/>
      <c r="U24" s="10"/>
      <c r="V24" s="10"/>
      <c r="W24" s="19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2:41" ht="32.25" customHeight="1" x14ac:dyDescent="0.25">
      <c r="B25" s="11" t="s">
        <v>54</v>
      </c>
      <c r="C25" s="29">
        <v>4948</v>
      </c>
      <c r="D25" s="13" t="s">
        <v>55</v>
      </c>
      <c r="E25" s="14">
        <f>'[1]Memorial de cálculo'!E41</f>
        <v>5.25</v>
      </c>
      <c r="F25" s="15" t="s">
        <v>24</v>
      </c>
      <c r="G25" s="16">
        <v>325.91000000000003</v>
      </c>
      <c r="H25" s="17">
        <f>20.6*3</f>
        <v>61.800000000000004</v>
      </c>
      <c r="I25" s="30">
        <f t="shared" si="10"/>
        <v>387.71000000000004</v>
      </c>
      <c r="J25" s="17">
        <f t="shared" si="11"/>
        <v>2035.48</v>
      </c>
      <c r="K25" s="18">
        <v>0.24390000000000001</v>
      </c>
      <c r="L25" s="17">
        <f t="shared" si="12"/>
        <v>2128.35</v>
      </c>
      <c r="M25" s="17">
        <f t="shared" si="13"/>
        <v>403.58</v>
      </c>
      <c r="N25" s="17">
        <f t="shared" si="14"/>
        <v>2531.9299999999998</v>
      </c>
      <c r="O25" s="32"/>
      <c r="P25" s="10"/>
      <c r="Q25" s="10"/>
      <c r="R25" s="10"/>
      <c r="S25" s="10"/>
      <c r="T25" s="10"/>
      <c r="U25" s="10"/>
      <c r="V25" s="10"/>
      <c r="W25" s="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20.25" customHeight="1" x14ac:dyDescent="0.25">
      <c r="B26" s="77" t="s">
        <v>56</v>
      </c>
      <c r="C26" s="78"/>
      <c r="D26" s="78"/>
      <c r="E26" s="78"/>
      <c r="F26" s="78"/>
      <c r="G26" s="78"/>
      <c r="H26" s="78"/>
      <c r="I26" s="78"/>
      <c r="J26" s="78"/>
      <c r="K26" s="78"/>
      <c r="L26" s="23">
        <f>SUM(L19:L25)</f>
        <v>23951.479999999996</v>
      </c>
      <c r="M26" s="23">
        <f>SUM(M19:M25)</f>
        <v>10803.66</v>
      </c>
      <c r="N26" s="23">
        <f>SUM(N19:N25)</f>
        <v>34755.14</v>
      </c>
      <c r="O26" s="10"/>
      <c r="P26" s="10"/>
      <c r="Q26" s="10"/>
      <c r="R26" s="10"/>
      <c r="S26" s="10"/>
      <c r="T26" s="10"/>
      <c r="U26" s="10"/>
      <c r="V26" s="10"/>
      <c r="W26" s="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2:41" ht="20.25" customHeight="1" x14ac:dyDescent="0.25">
      <c r="B27" s="7"/>
      <c r="C27" s="8" t="s">
        <v>57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10"/>
      <c r="P27" s="10"/>
      <c r="Q27" s="10"/>
      <c r="R27" s="10"/>
      <c r="S27" s="10"/>
      <c r="T27" s="10"/>
      <c r="U27" s="10"/>
      <c r="V27" s="10"/>
      <c r="W27" s="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41" ht="20.25" customHeight="1" x14ac:dyDescent="0.25">
      <c r="B28" s="7">
        <v>4</v>
      </c>
      <c r="C28" s="33" t="s">
        <v>58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10"/>
      <c r="P28" s="10"/>
      <c r="Q28" s="10"/>
      <c r="R28" s="10"/>
      <c r="S28" s="10"/>
      <c r="T28" s="10"/>
      <c r="U28" s="10"/>
      <c r="V28" s="10"/>
      <c r="W28" s="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 ht="20.25" customHeight="1" x14ac:dyDescent="0.25">
      <c r="B29" s="11" t="s">
        <v>59</v>
      </c>
      <c r="C29" s="29">
        <v>96526</v>
      </c>
      <c r="D29" s="25" t="s">
        <v>39</v>
      </c>
      <c r="E29" s="14">
        <f>'[1]Memorial de cálculo'!E45</f>
        <v>1.23</v>
      </c>
      <c r="F29" s="15" t="s">
        <v>40</v>
      </c>
      <c r="G29" s="16">
        <v>55.57</v>
      </c>
      <c r="H29" s="17">
        <v>186.02</v>
      </c>
      <c r="I29" s="30">
        <f t="shared" ref="I29:I35" si="15">G29+H29</f>
        <v>241.59</v>
      </c>
      <c r="J29" s="17">
        <f t="shared" ref="J29" si="16">ROUND(I29*E29,2)</f>
        <v>297.16000000000003</v>
      </c>
      <c r="K29" s="18">
        <v>0.24390000000000001</v>
      </c>
      <c r="L29" s="17">
        <f t="shared" ref="L29" si="17">ROUND((1+K29)*E29*G29,2)</f>
        <v>85.02</v>
      </c>
      <c r="M29" s="17">
        <f t="shared" ref="M29" si="18">ROUND((1+K29)*E29*H29,2)</f>
        <v>284.61</v>
      </c>
      <c r="N29" s="17">
        <f t="shared" ref="N29:N35" si="19">ROUND(L29+M29,2)</f>
        <v>369.63</v>
      </c>
      <c r="O29" s="31"/>
      <c r="P29" s="10"/>
      <c r="Q29" s="10"/>
      <c r="R29" s="10"/>
      <c r="S29" s="10"/>
      <c r="T29" s="10"/>
      <c r="U29" s="10"/>
      <c r="V29" s="10"/>
      <c r="W29" s="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2:41" s="21" customFormat="1" ht="30" customHeight="1" x14ac:dyDescent="0.25">
      <c r="B30" s="11" t="s">
        <v>60</v>
      </c>
      <c r="C30" s="24">
        <v>101165</v>
      </c>
      <c r="D30" s="25" t="s">
        <v>61</v>
      </c>
      <c r="E30" s="14">
        <f>'[1]Memorial de cálculo'!E47</f>
        <v>0.74</v>
      </c>
      <c r="F30" s="15" t="s">
        <v>40</v>
      </c>
      <c r="G30" s="16">
        <v>566.05999999999995</v>
      </c>
      <c r="H30" s="17">
        <v>244.38</v>
      </c>
      <c r="I30" s="30">
        <f t="shared" si="15"/>
        <v>810.43999999999994</v>
      </c>
      <c r="J30" s="17">
        <f>ROUND(I30*E30,2)</f>
        <v>599.73</v>
      </c>
      <c r="K30" s="18">
        <v>0.24390000000000001</v>
      </c>
      <c r="L30" s="17">
        <f>ROUND((1+K30)*E30*G30,2)</f>
        <v>521.04999999999995</v>
      </c>
      <c r="M30" s="17">
        <f>ROUND((1+K30)*E30*H30,2)</f>
        <v>224.95</v>
      </c>
      <c r="N30" s="17">
        <f t="shared" si="19"/>
        <v>746</v>
      </c>
      <c r="O30" s="10"/>
      <c r="P30" s="10"/>
      <c r="Q30" s="10"/>
      <c r="R30" s="10"/>
      <c r="S30" s="10"/>
      <c r="T30" s="10"/>
      <c r="U30" s="10"/>
      <c r="V30" s="10"/>
      <c r="W30" s="19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2:41" ht="20.25" customHeight="1" x14ac:dyDescent="0.25">
      <c r="B31" s="11" t="s">
        <v>62</v>
      </c>
      <c r="C31" s="29">
        <v>96533</v>
      </c>
      <c r="D31" s="25" t="s">
        <v>42</v>
      </c>
      <c r="E31" s="14">
        <f>'[1]Memorial de cálculo'!E49</f>
        <v>5.8100000000000005</v>
      </c>
      <c r="F31" s="15" t="s">
        <v>24</v>
      </c>
      <c r="G31" s="16">
        <v>58.46</v>
      </c>
      <c r="H31" s="17">
        <v>28.61</v>
      </c>
      <c r="I31" s="30">
        <f t="shared" si="15"/>
        <v>87.07</v>
      </c>
      <c r="J31" s="17">
        <f t="shared" ref="J31:J35" si="20">ROUND(I31*E31,2)</f>
        <v>505.88</v>
      </c>
      <c r="K31" s="18">
        <v>0.24390000000000001</v>
      </c>
      <c r="L31" s="17">
        <f t="shared" ref="L31:L35" si="21">ROUND((1+K31)*E31*G31,2)</f>
        <v>422.49</v>
      </c>
      <c r="M31" s="17">
        <f t="shared" ref="M31:M35" si="22">ROUND((1+K31)*E31*H31,2)</f>
        <v>206.77</v>
      </c>
      <c r="N31" s="17">
        <f t="shared" si="19"/>
        <v>629.26</v>
      </c>
      <c r="O31" s="31"/>
      <c r="P31" s="10"/>
      <c r="Q31" s="10"/>
      <c r="R31" s="10"/>
      <c r="S31" s="10"/>
      <c r="T31" s="10"/>
      <c r="U31" s="10"/>
      <c r="V31" s="10"/>
      <c r="W31" s="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2:41" ht="20.25" customHeight="1" x14ac:dyDescent="0.25">
      <c r="B32" s="11" t="s">
        <v>63</v>
      </c>
      <c r="C32" s="29">
        <v>96543</v>
      </c>
      <c r="D32" s="25" t="s">
        <v>44</v>
      </c>
      <c r="E32" s="14">
        <f>'[1]Memorial de cálculo'!E51</f>
        <v>5.6240800000000002</v>
      </c>
      <c r="F32" s="15" t="s">
        <v>45</v>
      </c>
      <c r="G32" s="16">
        <v>13.93</v>
      </c>
      <c r="H32" s="17">
        <v>5.25</v>
      </c>
      <c r="I32" s="30">
        <f t="shared" si="15"/>
        <v>19.18</v>
      </c>
      <c r="J32" s="17">
        <f t="shared" si="20"/>
        <v>107.87</v>
      </c>
      <c r="K32" s="18">
        <v>0.24390000000000001</v>
      </c>
      <c r="L32" s="17">
        <f t="shared" si="21"/>
        <v>97.45</v>
      </c>
      <c r="M32" s="17">
        <f t="shared" si="22"/>
        <v>36.729999999999997</v>
      </c>
      <c r="N32" s="17">
        <f t="shared" si="19"/>
        <v>134.18</v>
      </c>
      <c r="O32" s="31"/>
      <c r="P32" s="10"/>
      <c r="Q32" s="10"/>
      <c r="R32" s="10"/>
      <c r="S32" s="10"/>
      <c r="T32" s="10"/>
      <c r="U32" s="10"/>
      <c r="V32" s="10"/>
      <c r="W32" s="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2:41" ht="20.25" customHeight="1" x14ac:dyDescent="0.25">
      <c r="B33" s="11" t="s">
        <v>64</v>
      </c>
      <c r="C33" s="24">
        <v>96545</v>
      </c>
      <c r="D33" s="25" t="s">
        <v>47</v>
      </c>
      <c r="E33" s="14">
        <f>'[1]Memorial de cálculo'!E53</f>
        <v>20.484400000000001</v>
      </c>
      <c r="F33" s="15" t="s">
        <v>45</v>
      </c>
      <c r="G33" s="16">
        <v>14.96</v>
      </c>
      <c r="H33" s="17">
        <v>2.69</v>
      </c>
      <c r="I33" s="30">
        <f t="shared" si="15"/>
        <v>17.650000000000002</v>
      </c>
      <c r="J33" s="17">
        <f t="shared" si="20"/>
        <v>361.55</v>
      </c>
      <c r="K33" s="18">
        <v>0.24390000000000001</v>
      </c>
      <c r="L33" s="17">
        <f t="shared" si="21"/>
        <v>381.19</v>
      </c>
      <c r="M33" s="17">
        <f t="shared" si="22"/>
        <v>68.540000000000006</v>
      </c>
      <c r="N33" s="17">
        <f t="shared" si="19"/>
        <v>449.73</v>
      </c>
      <c r="O33" s="10"/>
      <c r="P33" s="10"/>
      <c r="Q33" s="10"/>
      <c r="R33" s="10"/>
      <c r="S33" s="10"/>
      <c r="T33" s="10"/>
      <c r="U33" s="10"/>
      <c r="V33" s="10"/>
      <c r="W33" s="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 ht="28.5" customHeight="1" x14ac:dyDescent="0.25">
      <c r="B34" s="11" t="s">
        <v>65</v>
      </c>
      <c r="C34" s="24">
        <v>94966</v>
      </c>
      <c r="D34" s="25" t="s">
        <v>49</v>
      </c>
      <c r="E34" s="14">
        <f>'[1]Memorial de cálculo'!E55</f>
        <v>0.498</v>
      </c>
      <c r="F34" s="15" t="s">
        <v>40</v>
      </c>
      <c r="G34" s="16">
        <v>339.27</v>
      </c>
      <c r="H34" s="17">
        <v>54.73</v>
      </c>
      <c r="I34" s="30">
        <f t="shared" si="15"/>
        <v>394</v>
      </c>
      <c r="J34" s="17">
        <f t="shared" si="20"/>
        <v>196.21</v>
      </c>
      <c r="K34" s="18">
        <v>0.24390000000000001</v>
      </c>
      <c r="L34" s="17">
        <f t="shared" si="21"/>
        <v>210.16</v>
      </c>
      <c r="M34" s="17">
        <f t="shared" si="22"/>
        <v>33.9</v>
      </c>
      <c r="N34" s="17">
        <f t="shared" si="19"/>
        <v>244.06</v>
      </c>
      <c r="O34" s="10"/>
      <c r="P34" s="10"/>
      <c r="Q34" s="10"/>
      <c r="R34" s="10"/>
      <c r="S34" s="10"/>
      <c r="T34" s="10"/>
      <c r="U34" s="10"/>
      <c r="V34" s="10"/>
      <c r="W34" s="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 ht="21.75" customHeight="1" x14ac:dyDescent="0.25">
      <c r="B35" s="11" t="s">
        <v>66</v>
      </c>
      <c r="C35" s="24">
        <v>98557</v>
      </c>
      <c r="D35" s="25" t="s">
        <v>67</v>
      </c>
      <c r="E35" s="14">
        <f>'[1]Memorial de cálculo'!E57</f>
        <v>5.8100000000000005</v>
      </c>
      <c r="F35" s="15" t="str">
        <f>F31</f>
        <v>m²</v>
      </c>
      <c r="G35" s="16">
        <v>23.84</v>
      </c>
      <c r="H35" s="17">
        <v>8.44</v>
      </c>
      <c r="I35" s="30">
        <f t="shared" si="15"/>
        <v>32.28</v>
      </c>
      <c r="J35" s="17">
        <f t="shared" si="20"/>
        <v>187.55</v>
      </c>
      <c r="K35" s="18">
        <v>0.24390000000000001</v>
      </c>
      <c r="L35" s="17">
        <f t="shared" si="21"/>
        <v>172.29</v>
      </c>
      <c r="M35" s="17">
        <f t="shared" si="22"/>
        <v>61</v>
      </c>
      <c r="N35" s="17">
        <f t="shared" si="19"/>
        <v>233.29</v>
      </c>
      <c r="O35" s="22"/>
      <c r="P35" s="10"/>
      <c r="Q35" s="10"/>
      <c r="R35" s="10"/>
      <c r="S35" s="10"/>
      <c r="T35" s="10"/>
      <c r="U35" s="10"/>
      <c r="V35" s="10"/>
      <c r="W35" s="2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2:41" ht="20.25" customHeight="1" x14ac:dyDescent="0.25">
      <c r="B36" s="77" t="s">
        <v>56</v>
      </c>
      <c r="C36" s="78"/>
      <c r="D36" s="78"/>
      <c r="E36" s="78"/>
      <c r="F36" s="78"/>
      <c r="G36" s="78"/>
      <c r="H36" s="78"/>
      <c r="I36" s="78"/>
      <c r="J36" s="78"/>
      <c r="K36" s="78"/>
      <c r="L36" s="23">
        <f>SUM(L29:L35)</f>
        <v>1889.65</v>
      </c>
      <c r="M36" s="23">
        <f>SUM(M29:M35)</f>
        <v>916.5</v>
      </c>
      <c r="N36" s="23">
        <f>SUM(N29:N35)</f>
        <v>2806.15</v>
      </c>
      <c r="O36" s="10"/>
      <c r="P36" s="10"/>
      <c r="Q36" s="10"/>
      <c r="R36" s="10"/>
      <c r="S36" s="10"/>
      <c r="T36" s="10"/>
      <c r="U36" s="10"/>
      <c r="V36" s="10"/>
      <c r="W36" s="2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2:41" ht="20.25" customHeight="1" x14ac:dyDescent="0.25">
      <c r="B37" s="7">
        <v>5</v>
      </c>
      <c r="C37" s="33" t="s">
        <v>68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10"/>
      <c r="P37" s="10"/>
      <c r="Q37" s="10"/>
      <c r="R37" s="10"/>
      <c r="S37" s="10"/>
      <c r="T37" s="10"/>
      <c r="U37" s="10"/>
      <c r="V37" s="10"/>
      <c r="W37" s="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2:41" s="21" customFormat="1" ht="21" customHeight="1" x14ac:dyDescent="0.25">
      <c r="B38" s="11" t="s">
        <v>69</v>
      </c>
      <c r="C38" s="24">
        <v>87519</v>
      </c>
      <c r="D38" s="25" t="s">
        <v>70</v>
      </c>
      <c r="E38" s="14">
        <f>'[1]Memorial de cálculo'!E60</f>
        <v>21.550000000000004</v>
      </c>
      <c r="F38" s="15" t="s">
        <v>24</v>
      </c>
      <c r="G38" s="16">
        <v>45.23</v>
      </c>
      <c r="H38" s="17">
        <v>13.74</v>
      </c>
      <c r="I38" s="16">
        <f t="shared" ref="I38:I41" si="23">G38+H38</f>
        <v>58.97</v>
      </c>
      <c r="J38" s="17">
        <f t="shared" ref="J38:J41" si="24">ROUND(I38*E38,2)</f>
        <v>1270.8</v>
      </c>
      <c r="K38" s="18">
        <v>0.24390000000000001</v>
      </c>
      <c r="L38" s="17">
        <f t="shared" ref="L38:L41" si="25">ROUND((1+K38)*E38*G38,2)</f>
        <v>1212.44</v>
      </c>
      <c r="M38" s="17">
        <f t="shared" ref="M38:M41" si="26">ROUND((1+K38)*E38*H38,2)</f>
        <v>368.32</v>
      </c>
      <c r="N38" s="17">
        <f t="shared" ref="N38:N41" si="27">ROUND(L38+M38,2)</f>
        <v>1580.76</v>
      </c>
      <c r="O38" s="10"/>
      <c r="P38" s="10"/>
      <c r="Q38" s="10"/>
      <c r="R38" s="10"/>
      <c r="S38" s="10"/>
      <c r="T38" s="10"/>
      <c r="U38" s="10"/>
      <c r="V38" s="10"/>
      <c r="W38" s="19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s="21" customFormat="1" ht="19.5" customHeight="1" x14ac:dyDescent="0.25">
      <c r="B39" s="11" t="s">
        <v>71</v>
      </c>
      <c r="C39" s="24">
        <v>89996</v>
      </c>
      <c r="D39" s="25" t="s">
        <v>72</v>
      </c>
      <c r="E39" s="14">
        <f>'[1]Memorial de cálculo'!E62</f>
        <v>25.667200000000001</v>
      </c>
      <c r="F39" s="15" t="s">
        <v>45</v>
      </c>
      <c r="G39" s="16">
        <v>11.97</v>
      </c>
      <c r="H39" s="17">
        <v>1.58</v>
      </c>
      <c r="I39" s="16">
        <f t="shared" si="23"/>
        <v>13.55</v>
      </c>
      <c r="J39" s="17">
        <f t="shared" si="24"/>
        <v>347.79</v>
      </c>
      <c r="K39" s="18">
        <v>0.24390000000000001</v>
      </c>
      <c r="L39" s="17">
        <f t="shared" si="25"/>
        <v>382.17</v>
      </c>
      <c r="M39" s="17">
        <f t="shared" si="26"/>
        <v>50.45</v>
      </c>
      <c r="N39" s="17">
        <f t="shared" si="27"/>
        <v>432.62</v>
      </c>
      <c r="O39" s="10"/>
      <c r="P39" s="10"/>
      <c r="Q39" s="10"/>
      <c r="R39" s="10"/>
      <c r="S39" s="10"/>
      <c r="T39" s="10"/>
      <c r="U39" s="10"/>
      <c r="V39" s="10"/>
      <c r="W39" s="19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s="21" customFormat="1" ht="19.5" customHeight="1" x14ac:dyDescent="0.25">
      <c r="B40" s="11" t="s">
        <v>73</v>
      </c>
      <c r="C40" s="24">
        <v>93186</v>
      </c>
      <c r="D40" s="25" t="s">
        <v>74</v>
      </c>
      <c r="E40" s="14">
        <f>'[1]Memorial de cálculo'!E64</f>
        <v>2.0499999999999998</v>
      </c>
      <c r="F40" s="15" t="s">
        <v>53</v>
      </c>
      <c r="G40" s="16">
        <v>55.41</v>
      </c>
      <c r="H40" s="17">
        <v>16.96</v>
      </c>
      <c r="I40" s="16">
        <f t="shared" si="23"/>
        <v>72.37</v>
      </c>
      <c r="J40" s="17">
        <f t="shared" si="24"/>
        <v>148.36000000000001</v>
      </c>
      <c r="K40" s="18">
        <v>0.24390000000000001</v>
      </c>
      <c r="L40" s="17">
        <f t="shared" si="25"/>
        <v>141.30000000000001</v>
      </c>
      <c r="M40" s="17">
        <f t="shared" si="26"/>
        <v>43.25</v>
      </c>
      <c r="N40" s="17">
        <f t="shared" si="27"/>
        <v>184.55</v>
      </c>
      <c r="O40" s="10"/>
      <c r="P40" s="10"/>
      <c r="Q40" s="10"/>
      <c r="R40" s="10"/>
      <c r="S40" s="10"/>
      <c r="T40" s="10"/>
      <c r="U40" s="10"/>
      <c r="V40" s="10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s="21" customFormat="1" ht="30.75" customHeight="1" x14ac:dyDescent="0.25">
      <c r="B41" s="11" t="s">
        <v>75</v>
      </c>
      <c r="C41" s="24">
        <v>93205</v>
      </c>
      <c r="D41" s="25" t="s">
        <v>76</v>
      </c>
      <c r="E41" s="14">
        <f>'[1]Memorial de cálculo'!E66</f>
        <v>8.3000000000000007</v>
      </c>
      <c r="F41" s="15" t="s">
        <v>53</v>
      </c>
      <c r="G41" s="16">
        <v>30.02</v>
      </c>
      <c r="H41" s="17">
        <v>6.75</v>
      </c>
      <c r="I41" s="16">
        <f t="shared" si="23"/>
        <v>36.769999999999996</v>
      </c>
      <c r="J41" s="17">
        <f t="shared" si="24"/>
        <v>305.19</v>
      </c>
      <c r="K41" s="18">
        <v>0.24390000000000001</v>
      </c>
      <c r="L41" s="17">
        <f t="shared" si="25"/>
        <v>309.94</v>
      </c>
      <c r="M41" s="17">
        <f t="shared" si="26"/>
        <v>69.69</v>
      </c>
      <c r="N41" s="17">
        <f t="shared" si="27"/>
        <v>379.63</v>
      </c>
      <c r="O41" s="10"/>
      <c r="P41" s="10"/>
      <c r="Q41" s="10"/>
      <c r="R41" s="10"/>
      <c r="S41" s="10"/>
      <c r="T41" s="10"/>
      <c r="U41" s="10"/>
      <c r="V41" s="10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ht="20.25" customHeight="1" x14ac:dyDescent="0.25">
      <c r="B42" s="77" t="s">
        <v>77</v>
      </c>
      <c r="C42" s="78"/>
      <c r="D42" s="78"/>
      <c r="E42" s="78"/>
      <c r="F42" s="78"/>
      <c r="G42" s="78"/>
      <c r="H42" s="78"/>
      <c r="I42" s="78"/>
      <c r="J42" s="78"/>
      <c r="K42" s="78"/>
      <c r="L42" s="23">
        <f>SUM(L38:L41)</f>
        <v>2045.8500000000001</v>
      </c>
      <c r="M42" s="23">
        <f>SUM(M38:M41)</f>
        <v>531.71</v>
      </c>
      <c r="N42" s="23">
        <f>SUM(N38:N41)</f>
        <v>2577.5600000000004</v>
      </c>
      <c r="O42" s="10"/>
      <c r="P42" s="10"/>
      <c r="Q42" s="10"/>
      <c r="R42" s="10"/>
      <c r="S42" s="10"/>
      <c r="T42" s="10"/>
      <c r="U42" s="10"/>
      <c r="V42" s="10"/>
      <c r="W42" s="2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2:41" ht="20.25" customHeight="1" x14ac:dyDescent="0.25">
      <c r="B43" s="7">
        <v>6</v>
      </c>
      <c r="C43" s="33" t="s">
        <v>78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10"/>
      <c r="P43" s="10"/>
      <c r="Q43" s="10"/>
      <c r="R43" s="10"/>
      <c r="S43" s="10"/>
      <c r="T43" s="10"/>
      <c r="U43" s="10"/>
      <c r="V43" s="10"/>
      <c r="W43" s="2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2:41" s="21" customFormat="1" ht="19.5" customHeight="1" x14ac:dyDescent="0.25">
      <c r="B44" s="11" t="s">
        <v>79</v>
      </c>
      <c r="C44" s="12">
        <v>87879</v>
      </c>
      <c r="D44" s="13" t="s">
        <v>80</v>
      </c>
      <c r="E44" s="14">
        <f>'[1]Memorial de cálculo'!E69</f>
        <v>87.339999999999989</v>
      </c>
      <c r="F44" s="15" t="s">
        <v>24</v>
      </c>
      <c r="G44" s="16">
        <v>1.75</v>
      </c>
      <c r="H44" s="17">
        <v>1.57</v>
      </c>
      <c r="I44" s="16">
        <f t="shared" ref="I44:I64" si="28">G44+H44</f>
        <v>3.3200000000000003</v>
      </c>
      <c r="J44" s="17">
        <f t="shared" ref="J44:J47" si="29">ROUND(I44*E44,2)</f>
        <v>289.97000000000003</v>
      </c>
      <c r="K44" s="18">
        <v>0.24390000000000001</v>
      </c>
      <c r="L44" s="17">
        <f t="shared" ref="L44:L47" si="30">ROUND((1+K44)*E44*G44,2)</f>
        <v>190.12</v>
      </c>
      <c r="M44" s="17">
        <f t="shared" ref="M44:M47" si="31">ROUND((1+K44)*E44*H44,2)</f>
        <v>170.57</v>
      </c>
      <c r="N44" s="17">
        <f t="shared" ref="N44:N47" si="32">ROUND(L44+M44,2)</f>
        <v>360.69</v>
      </c>
      <c r="O44" s="10"/>
      <c r="P44" s="10"/>
      <c r="Q44" s="10"/>
      <c r="R44" s="10"/>
      <c r="S44" s="10"/>
      <c r="T44" s="10"/>
      <c r="U44" s="10"/>
      <c r="V44" s="10"/>
      <c r="W44" s="19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2:41" s="21" customFormat="1" ht="19.5" customHeight="1" x14ac:dyDescent="0.25">
      <c r="B45" s="11" t="s">
        <v>81</v>
      </c>
      <c r="C45" s="12">
        <v>87547</v>
      </c>
      <c r="D45" s="13" t="s">
        <v>82</v>
      </c>
      <c r="E45" s="14">
        <f>'[1]Memorial de cálculo'!E71</f>
        <v>87.339999999999989</v>
      </c>
      <c r="F45" s="15" t="s">
        <v>24</v>
      </c>
      <c r="G45" s="16">
        <v>9.01</v>
      </c>
      <c r="H45" s="17">
        <v>9.07</v>
      </c>
      <c r="I45" s="16">
        <f t="shared" si="28"/>
        <v>18.079999999999998</v>
      </c>
      <c r="J45" s="17">
        <f t="shared" si="29"/>
        <v>1579.11</v>
      </c>
      <c r="K45" s="18">
        <v>0.24390000000000001</v>
      </c>
      <c r="L45" s="17">
        <f t="shared" si="30"/>
        <v>978.87</v>
      </c>
      <c r="M45" s="17">
        <f t="shared" si="31"/>
        <v>985.38</v>
      </c>
      <c r="N45" s="17">
        <f t="shared" si="32"/>
        <v>1964.25</v>
      </c>
      <c r="O45" s="10"/>
      <c r="P45" s="10"/>
      <c r="Q45" s="10"/>
      <c r="R45" s="10"/>
      <c r="S45" s="10"/>
      <c r="T45" s="10"/>
      <c r="U45" s="10"/>
      <c r="V45" s="10"/>
      <c r="W45" s="19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2:41" s="21" customFormat="1" ht="47.25" customHeight="1" x14ac:dyDescent="0.25">
      <c r="B46" s="11" t="s">
        <v>83</v>
      </c>
      <c r="C46" s="12">
        <v>87264</v>
      </c>
      <c r="D46" s="13" t="s">
        <v>84</v>
      </c>
      <c r="E46" s="14">
        <f>'[1]Memorial de cálculo'!E73</f>
        <v>16.53</v>
      </c>
      <c r="F46" s="15" t="s">
        <v>24</v>
      </c>
      <c r="G46" s="16">
        <v>40.83</v>
      </c>
      <c r="H46" s="17">
        <v>16.64</v>
      </c>
      <c r="I46" s="16">
        <f t="shared" si="28"/>
        <v>57.47</v>
      </c>
      <c r="J46" s="17">
        <f t="shared" si="29"/>
        <v>949.98</v>
      </c>
      <c r="K46" s="18">
        <v>0.24390000000000001</v>
      </c>
      <c r="L46" s="17">
        <f t="shared" si="30"/>
        <v>839.53</v>
      </c>
      <c r="M46" s="17">
        <f t="shared" si="31"/>
        <v>342.15</v>
      </c>
      <c r="N46" s="17">
        <f t="shared" si="32"/>
        <v>1181.68</v>
      </c>
      <c r="O46" s="22"/>
      <c r="P46" s="10"/>
      <c r="Q46" s="10"/>
      <c r="R46" s="10"/>
      <c r="S46" s="10"/>
      <c r="T46" s="10"/>
      <c r="U46" s="10"/>
      <c r="V46" s="10"/>
      <c r="W46" s="19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s="21" customFormat="1" ht="47.25" customHeight="1" x14ac:dyDescent="0.25">
      <c r="B47" s="11" t="s">
        <v>85</v>
      </c>
      <c r="C47" s="12">
        <v>87879</v>
      </c>
      <c r="D47" s="13" t="s">
        <v>86</v>
      </c>
      <c r="E47" s="14">
        <v>2</v>
      </c>
      <c r="F47" s="15" t="s">
        <v>24</v>
      </c>
      <c r="G47" s="16">
        <v>1.75</v>
      </c>
      <c r="H47" s="17">
        <v>1.57</v>
      </c>
      <c r="I47" s="16">
        <f t="shared" si="28"/>
        <v>3.3200000000000003</v>
      </c>
      <c r="J47" s="17">
        <f t="shared" si="29"/>
        <v>6.64</v>
      </c>
      <c r="K47" s="18">
        <v>0.24390000000000001</v>
      </c>
      <c r="L47" s="17">
        <f t="shared" si="30"/>
        <v>4.3499999999999996</v>
      </c>
      <c r="M47" s="17">
        <f t="shared" si="31"/>
        <v>3.91</v>
      </c>
      <c r="N47" s="17">
        <f t="shared" si="32"/>
        <v>8.26</v>
      </c>
      <c r="O47" s="22"/>
      <c r="P47" s="10"/>
      <c r="Q47" s="10"/>
      <c r="R47" s="10"/>
      <c r="S47" s="10"/>
      <c r="T47" s="10"/>
      <c r="U47" s="10"/>
      <c r="V47" s="10"/>
      <c r="W47" s="19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2:41" ht="18" customHeight="1" x14ac:dyDescent="0.25">
      <c r="B48" s="77" t="s">
        <v>87</v>
      </c>
      <c r="C48" s="78"/>
      <c r="D48" s="78"/>
      <c r="E48" s="78"/>
      <c r="F48" s="78"/>
      <c r="G48" s="78"/>
      <c r="H48" s="78"/>
      <c r="I48" s="78"/>
      <c r="J48" s="78"/>
      <c r="K48" s="78"/>
      <c r="L48" s="23">
        <f t="shared" ref="L48:M48" si="33">SUM(L44:L47)</f>
        <v>2012.87</v>
      </c>
      <c r="M48" s="23">
        <f t="shared" si="33"/>
        <v>1502.01</v>
      </c>
      <c r="N48" s="23">
        <f>SUM(N44:N47)</f>
        <v>3514.88</v>
      </c>
      <c r="O48" s="10"/>
      <c r="P48" s="10"/>
      <c r="Q48" s="10"/>
      <c r="R48" s="10"/>
      <c r="S48" s="10"/>
      <c r="T48" s="10"/>
      <c r="U48" s="10"/>
      <c r="V48" s="10"/>
      <c r="W48" s="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2:41" ht="20.25" customHeight="1" x14ac:dyDescent="0.25">
      <c r="B49" s="7">
        <v>7</v>
      </c>
      <c r="C49" s="33" t="s">
        <v>88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  <c r="O49" s="10"/>
      <c r="P49" s="10"/>
      <c r="Q49" s="10"/>
      <c r="R49" s="10"/>
      <c r="S49" s="10"/>
      <c r="T49" s="10"/>
      <c r="U49" s="10"/>
      <c r="V49" s="10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2:41" s="21" customFormat="1" ht="21.75" customHeight="1" x14ac:dyDescent="0.25">
      <c r="B50" s="11" t="s">
        <v>89</v>
      </c>
      <c r="C50" s="24">
        <v>93382</v>
      </c>
      <c r="D50" s="25" t="s">
        <v>90</v>
      </c>
      <c r="E50" s="14">
        <f>'[1]Memorial de cálculo'!E78</f>
        <v>0.1875</v>
      </c>
      <c r="F50" s="15" t="s">
        <v>40</v>
      </c>
      <c r="G50" s="16">
        <v>8.0299999999999994</v>
      </c>
      <c r="H50" s="17">
        <v>19.559999999999999</v>
      </c>
      <c r="I50" s="16">
        <f t="shared" ref="I50:I54" si="34">G50+H50</f>
        <v>27.589999999999996</v>
      </c>
      <c r="J50" s="17">
        <f t="shared" ref="J50:J54" si="35">ROUND(I50*E50,2)</f>
        <v>5.17</v>
      </c>
      <c r="K50" s="18">
        <v>0.24390000000000001</v>
      </c>
      <c r="L50" s="17">
        <f t="shared" ref="L50:L54" si="36">ROUND((1+K50)*E50*G50,2)</f>
        <v>1.87</v>
      </c>
      <c r="M50" s="17">
        <f t="shared" ref="M50:M54" si="37">ROUND((1+K50)*E50*H50,2)</f>
        <v>4.5599999999999996</v>
      </c>
      <c r="N50" s="17">
        <f t="shared" ref="N50:N54" si="38">ROUND(L50+M50,2)</f>
        <v>6.43</v>
      </c>
      <c r="O50" s="10"/>
      <c r="P50" s="10"/>
      <c r="Q50" s="10"/>
      <c r="R50" s="10"/>
      <c r="S50" s="10"/>
      <c r="T50" s="10"/>
      <c r="U50" s="10"/>
      <c r="V50" s="10"/>
      <c r="W50" s="19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2:41" s="21" customFormat="1" ht="30" customHeight="1" x14ac:dyDescent="0.25">
      <c r="B51" s="11" t="s">
        <v>91</v>
      </c>
      <c r="C51" s="24">
        <v>101619</v>
      </c>
      <c r="D51" s="25" t="s">
        <v>92</v>
      </c>
      <c r="E51" s="14">
        <f>'[1]Memorial de cálculo'!E80</f>
        <v>1.55</v>
      </c>
      <c r="F51" s="15" t="s">
        <v>40</v>
      </c>
      <c r="G51" s="16">
        <v>96.26</v>
      </c>
      <c r="H51" s="17">
        <v>91.92</v>
      </c>
      <c r="I51" s="16">
        <f t="shared" si="34"/>
        <v>188.18</v>
      </c>
      <c r="J51" s="17">
        <f t="shared" si="35"/>
        <v>291.68</v>
      </c>
      <c r="K51" s="18">
        <v>0.24390000000000001</v>
      </c>
      <c r="L51" s="17">
        <f t="shared" si="36"/>
        <v>185.59</v>
      </c>
      <c r="M51" s="17">
        <f t="shared" si="37"/>
        <v>177.23</v>
      </c>
      <c r="N51" s="17">
        <f t="shared" si="38"/>
        <v>362.82</v>
      </c>
      <c r="O51" s="10"/>
      <c r="P51" s="10"/>
      <c r="Q51" s="10"/>
      <c r="R51" s="10"/>
      <c r="S51" s="10"/>
      <c r="T51" s="10"/>
      <c r="U51" s="10"/>
      <c r="V51" s="10"/>
      <c r="W51" s="19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2:41" s="21" customFormat="1" ht="18.75" customHeight="1" x14ac:dyDescent="0.25">
      <c r="B52" s="11" t="s">
        <v>93</v>
      </c>
      <c r="C52" s="24">
        <v>87767</v>
      </c>
      <c r="D52" s="25" t="s">
        <v>94</v>
      </c>
      <c r="E52" s="14">
        <f>'[1]Memorial de cálculo'!E82</f>
        <v>3</v>
      </c>
      <c r="F52" s="15" t="s">
        <v>24</v>
      </c>
      <c r="G52" s="16">
        <v>27.04</v>
      </c>
      <c r="H52" s="17">
        <v>23.3</v>
      </c>
      <c r="I52" s="16">
        <f t="shared" si="34"/>
        <v>50.34</v>
      </c>
      <c r="J52" s="17">
        <f t="shared" si="35"/>
        <v>151.02000000000001</v>
      </c>
      <c r="K52" s="18">
        <v>0.24390000000000001</v>
      </c>
      <c r="L52" s="17">
        <f t="shared" si="36"/>
        <v>100.91</v>
      </c>
      <c r="M52" s="17">
        <f t="shared" si="37"/>
        <v>86.95</v>
      </c>
      <c r="N52" s="17">
        <f t="shared" si="38"/>
        <v>187.86</v>
      </c>
      <c r="O52" s="10"/>
      <c r="P52" s="10"/>
      <c r="Q52" s="10"/>
      <c r="R52" s="10"/>
      <c r="S52" s="10"/>
      <c r="T52" s="10"/>
      <c r="U52" s="10"/>
      <c r="V52" s="10"/>
      <c r="W52" s="19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s="21" customFormat="1" ht="30" customHeight="1" x14ac:dyDescent="0.25">
      <c r="B53" s="11" t="s">
        <v>95</v>
      </c>
      <c r="C53" s="24">
        <v>87775</v>
      </c>
      <c r="D53" s="25" t="s">
        <v>96</v>
      </c>
      <c r="E53" s="14">
        <f>'[1]Memorial de cálculo'!E84</f>
        <v>24</v>
      </c>
      <c r="F53" s="15" t="s">
        <v>24</v>
      </c>
      <c r="G53" s="16">
        <v>23.62</v>
      </c>
      <c r="H53" s="17">
        <v>5.7</v>
      </c>
      <c r="I53" s="16">
        <f t="shared" si="34"/>
        <v>29.32</v>
      </c>
      <c r="J53" s="17">
        <f t="shared" si="35"/>
        <v>703.68</v>
      </c>
      <c r="K53" s="18">
        <v>0.24390000000000001</v>
      </c>
      <c r="L53" s="17">
        <f t="shared" si="36"/>
        <v>705.14</v>
      </c>
      <c r="M53" s="17">
        <f t="shared" si="37"/>
        <v>170.17</v>
      </c>
      <c r="N53" s="17">
        <f t="shared" si="38"/>
        <v>875.31</v>
      </c>
      <c r="O53" s="10"/>
      <c r="P53" s="10"/>
      <c r="Q53" s="10"/>
      <c r="R53" s="10"/>
      <c r="S53" s="10"/>
      <c r="T53" s="10"/>
      <c r="U53" s="10"/>
      <c r="V53" s="10"/>
      <c r="W53" s="19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s="21" customFormat="1" ht="30" customHeight="1" x14ac:dyDescent="0.25">
      <c r="B54" s="11" t="s">
        <v>97</v>
      </c>
      <c r="C54" s="24">
        <v>94990</v>
      </c>
      <c r="D54" s="25" t="s">
        <v>98</v>
      </c>
      <c r="E54" s="14">
        <f>'[1]Memorial de cálculo'!E86</f>
        <v>0.69</v>
      </c>
      <c r="F54" s="15" t="s">
        <v>40</v>
      </c>
      <c r="G54" s="16">
        <v>423.3</v>
      </c>
      <c r="H54" s="17">
        <v>196.99</v>
      </c>
      <c r="I54" s="16">
        <f t="shared" si="34"/>
        <v>620.29</v>
      </c>
      <c r="J54" s="17">
        <f t="shared" si="35"/>
        <v>428</v>
      </c>
      <c r="K54" s="18">
        <v>0.24390000000000001</v>
      </c>
      <c r="L54" s="17">
        <f t="shared" si="36"/>
        <v>363.31</v>
      </c>
      <c r="M54" s="17">
        <f t="shared" si="37"/>
        <v>169.07</v>
      </c>
      <c r="N54" s="17">
        <f t="shared" si="38"/>
        <v>532.38</v>
      </c>
      <c r="O54" s="22"/>
      <c r="P54" s="10"/>
      <c r="Q54" s="10"/>
      <c r="R54" s="10"/>
      <c r="S54" s="10"/>
      <c r="T54" s="10"/>
      <c r="U54" s="10"/>
      <c r="V54" s="10"/>
      <c r="W54" s="19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ht="18" customHeight="1" x14ac:dyDescent="0.25">
      <c r="B55" s="77" t="s">
        <v>99</v>
      </c>
      <c r="C55" s="78"/>
      <c r="D55" s="78"/>
      <c r="E55" s="78"/>
      <c r="F55" s="78"/>
      <c r="G55" s="78"/>
      <c r="H55" s="78"/>
      <c r="I55" s="78"/>
      <c r="J55" s="78"/>
      <c r="K55" s="78"/>
      <c r="L55" s="23">
        <f>SUM(L50:L54)</f>
        <v>1356.82</v>
      </c>
      <c r="M55" s="23">
        <f>SUM(M50:M54)</f>
        <v>607.98</v>
      </c>
      <c r="N55" s="23">
        <f>SUM(N50:N54)</f>
        <v>1964.8000000000002</v>
      </c>
      <c r="O55" s="10"/>
      <c r="P55" s="10"/>
      <c r="Q55" s="10"/>
      <c r="R55" s="10"/>
      <c r="S55" s="10"/>
      <c r="T55" s="10"/>
      <c r="U55" s="10"/>
      <c r="V55" s="10"/>
      <c r="W55" s="2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2:41" ht="20.25" customHeight="1" x14ac:dyDescent="0.25">
      <c r="B56" s="7">
        <v>8</v>
      </c>
      <c r="C56" s="33" t="s">
        <v>100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10"/>
      <c r="P56" s="10"/>
      <c r="Q56" s="10"/>
      <c r="R56" s="10"/>
      <c r="S56" s="10"/>
      <c r="T56" s="10"/>
      <c r="U56" s="10"/>
      <c r="V56" s="10"/>
      <c r="W56" s="2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2:41" s="21" customFormat="1" ht="38.25" customHeight="1" x14ac:dyDescent="0.25">
      <c r="B57" s="11" t="s">
        <v>101</v>
      </c>
      <c r="C57" s="24">
        <v>94210</v>
      </c>
      <c r="D57" s="25" t="s">
        <v>102</v>
      </c>
      <c r="E57" s="14">
        <f>'[1]Memorial de cálculo'!E89</f>
        <v>6</v>
      </c>
      <c r="F57" s="15" t="s">
        <v>24</v>
      </c>
      <c r="G57" s="16">
        <v>43.27</v>
      </c>
      <c r="H57" s="17">
        <v>4.49</v>
      </c>
      <c r="I57" s="16">
        <f t="shared" si="28"/>
        <v>47.760000000000005</v>
      </c>
      <c r="J57" s="17">
        <f t="shared" ref="J57:J64" si="39">ROUND(I57*E57,2)</f>
        <v>286.56</v>
      </c>
      <c r="K57" s="18">
        <v>0.24390000000000001</v>
      </c>
      <c r="L57" s="17">
        <f t="shared" ref="L57:L64" si="40">ROUND((1+K57)*E57*G57,2)</f>
        <v>322.94</v>
      </c>
      <c r="M57" s="17">
        <f t="shared" ref="M57:M64" si="41">ROUND((1+K57)*E57*H57,2)</f>
        <v>33.51</v>
      </c>
      <c r="N57" s="17">
        <f t="shared" ref="N57:N64" si="42">ROUND(L57+M57,2)</f>
        <v>356.45</v>
      </c>
      <c r="O57" s="10"/>
      <c r="P57" s="10"/>
      <c r="Q57" s="10"/>
      <c r="R57" s="10"/>
      <c r="S57" s="10"/>
      <c r="T57" s="10"/>
      <c r="U57" s="10"/>
      <c r="V57" s="10"/>
      <c r="W57" s="19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2:41" s="21" customFormat="1" ht="42.75" customHeight="1" x14ac:dyDescent="0.25">
      <c r="B58" s="11" t="s">
        <v>103</v>
      </c>
      <c r="C58" s="24">
        <v>92543</v>
      </c>
      <c r="D58" s="25" t="s">
        <v>104</v>
      </c>
      <c r="E58" s="14">
        <f>'[1]Memorial de cálculo'!E91</f>
        <v>3.5</v>
      </c>
      <c r="F58" s="15" t="s">
        <v>24</v>
      </c>
      <c r="G58" s="16">
        <v>15.6</v>
      </c>
      <c r="H58" s="17">
        <v>2.93</v>
      </c>
      <c r="I58" s="16">
        <f t="shared" si="28"/>
        <v>18.53</v>
      </c>
      <c r="J58" s="17">
        <f t="shared" si="39"/>
        <v>64.86</v>
      </c>
      <c r="K58" s="18">
        <v>0.24390000000000001</v>
      </c>
      <c r="L58" s="17">
        <f t="shared" si="40"/>
        <v>67.92</v>
      </c>
      <c r="M58" s="17">
        <f t="shared" si="41"/>
        <v>12.76</v>
      </c>
      <c r="N58" s="17">
        <f t="shared" si="42"/>
        <v>80.680000000000007</v>
      </c>
      <c r="O58" s="10"/>
      <c r="P58" s="10"/>
      <c r="Q58" s="10"/>
      <c r="R58" s="10"/>
      <c r="S58" s="10"/>
      <c r="T58" s="10"/>
      <c r="U58" s="10"/>
      <c r="V58" s="10"/>
      <c r="W58" s="19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2:41" s="21" customFormat="1" ht="33.75" customHeight="1" x14ac:dyDescent="0.25">
      <c r="B59" s="11" t="s">
        <v>105</v>
      </c>
      <c r="C59" s="24">
        <v>92565</v>
      </c>
      <c r="D59" s="25" t="s">
        <v>106</v>
      </c>
      <c r="E59" s="14">
        <f>'[1]Memorial de cálculo'!E93</f>
        <v>3.5</v>
      </c>
      <c r="F59" s="15" t="s">
        <v>24</v>
      </c>
      <c r="G59" s="16">
        <v>22.92</v>
      </c>
      <c r="H59" s="17">
        <v>8.15</v>
      </c>
      <c r="I59" s="16">
        <f t="shared" si="28"/>
        <v>31.07</v>
      </c>
      <c r="J59" s="17">
        <f t="shared" si="39"/>
        <v>108.75</v>
      </c>
      <c r="K59" s="18">
        <v>0.24390000000000001</v>
      </c>
      <c r="L59" s="17">
        <f t="shared" si="40"/>
        <v>99.79</v>
      </c>
      <c r="M59" s="17">
        <f t="shared" si="41"/>
        <v>35.479999999999997</v>
      </c>
      <c r="N59" s="17">
        <f t="shared" si="42"/>
        <v>135.27000000000001</v>
      </c>
      <c r="O59" s="10"/>
      <c r="P59" s="10"/>
      <c r="Q59" s="10"/>
      <c r="R59" s="10"/>
      <c r="S59" s="10"/>
      <c r="T59" s="10"/>
      <c r="U59" s="10"/>
      <c r="V59" s="10"/>
      <c r="W59" s="19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s="21" customFormat="1" ht="33.75" customHeight="1" x14ac:dyDescent="0.25">
      <c r="B60" s="11" t="s">
        <v>107</v>
      </c>
      <c r="C60" s="24">
        <v>96485</v>
      </c>
      <c r="D60" s="25" t="s">
        <v>108</v>
      </c>
      <c r="E60" s="14">
        <f>'[1]Memorial de cálculo'!E95</f>
        <v>24</v>
      </c>
      <c r="F60" s="15" t="s">
        <v>24</v>
      </c>
      <c r="G60" s="16">
        <v>65.040000000000006</v>
      </c>
      <c r="H60" s="17">
        <v>9.67</v>
      </c>
      <c r="I60" s="16">
        <f t="shared" si="28"/>
        <v>74.710000000000008</v>
      </c>
      <c r="J60" s="17">
        <f t="shared" si="39"/>
        <v>1793.04</v>
      </c>
      <c r="K60" s="18">
        <v>0.24390000000000001</v>
      </c>
      <c r="L60" s="17">
        <f t="shared" si="40"/>
        <v>1941.68</v>
      </c>
      <c r="M60" s="17">
        <f t="shared" si="41"/>
        <v>288.68</v>
      </c>
      <c r="N60" s="17">
        <f t="shared" si="42"/>
        <v>2230.36</v>
      </c>
      <c r="O60" s="10"/>
      <c r="P60" s="10"/>
      <c r="Q60" s="10"/>
      <c r="R60" s="10"/>
      <c r="S60" s="10"/>
      <c r="T60" s="10"/>
      <c r="U60" s="10"/>
      <c r="V60" s="10"/>
      <c r="W60" s="19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s="21" customFormat="1" ht="19.5" customHeight="1" x14ac:dyDescent="0.25">
      <c r="B61" s="11" t="s">
        <v>109</v>
      </c>
      <c r="C61" s="24">
        <v>96121</v>
      </c>
      <c r="D61" s="25" t="s">
        <v>110</v>
      </c>
      <c r="E61" s="14">
        <f>'[1]Memorial de cálculo'!E97</f>
        <v>26.1</v>
      </c>
      <c r="F61" s="15" t="s">
        <v>53</v>
      </c>
      <c r="G61" s="16">
        <v>8.25</v>
      </c>
      <c r="H61" s="17">
        <v>2.4900000000000002</v>
      </c>
      <c r="I61" s="16">
        <f t="shared" si="28"/>
        <v>10.74</v>
      </c>
      <c r="J61" s="17">
        <f t="shared" si="39"/>
        <v>280.31</v>
      </c>
      <c r="K61" s="18">
        <v>0.24390000000000001</v>
      </c>
      <c r="L61" s="17">
        <f t="shared" si="40"/>
        <v>267.83999999999997</v>
      </c>
      <c r="M61" s="17">
        <f t="shared" si="41"/>
        <v>80.84</v>
      </c>
      <c r="N61" s="17">
        <f t="shared" si="42"/>
        <v>348.68</v>
      </c>
      <c r="O61" s="10"/>
      <c r="P61" s="10"/>
      <c r="Q61" s="10"/>
      <c r="R61" s="10"/>
      <c r="S61" s="10"/>
      <c r="T61" s="10"/>
      <c r="U61" s="10"/>
      <c r="V61" s="10"/>
      <c r="W61" s="19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s="21" customFormat="1" ht="19.5" customHeight="1" x14ac:dyDescent="0.25">
      <c r="B62" s="11" t="s">
        <v>111</v>
      </c>
      <c r="C62" s="24" t="s">
        <v>112</v>
      </c>
      <c r="D62" s="25" t="s">
        <v>113</v>
      </c>
      <c r="E62" s="14">
        <f>'[1]Memorial de cálculo'!E99</f>
        <v>11.459999999999999</v>
      </c>
      <c r="F62" s="15" t="s">
        <v>24</v>
      </c>
      <c r="G62" s="16">
        <f>'[1]Composições Próprias (2)'!I102</f>
        <v>26.794589999999999</v>
      </c>
      <c r="H62" s="17">
        <f>'[1]Composições Próprias (2)'!J102</f>
        <v>19.377099999999999</v>
      </c>
      <c r="I62" s="16">
        <f t="shared" si="28"/>
        <v>46.171689999999998</v>
      </c>
      <c r="J62" s="17">
        <f t="shared" si="39"/>
        <v>529.13</v>
      </c>
      <c r="K62" s="18">
        <v>0.24390000000000001</v>
      </c>
      <c r="L62" s="17">
        <f t="shared" si="40"/>
        <v>381.96</v>
      </c>
      <c r="M62" s="17">
        <f t="shared" si="41"/>
        <v>276.22000000000003</v>
      </c>
      <c r="N62" s="17">
        <f t="shared" si="42"/>
        <v>658.18</v>
      </c>
      <c r="O62" s="22"/>
      <c r="P62" s="10"/>
      <c r="Q62" s="10"/>
      <c r="R62" s="10"/>
      <c r="S62" s="10"/>
      <c r="T62" s="10"/>
      <c r="U62" s="10"/>
      <c r="V62" s="10"/>
      <c r="W62" s="19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s="21" customFormat="1" ht="29.25" customHeight="1" x14ac:dyDescent="0.25">
      <c r="B63" s="11" t="s">
        <v>114</v>
      </c>
      <c r="C63" s="24">
        <v>100327</v>
      </c>
      <c r="D63" s="25" t="s">
        <v>115</v>
      </c>
      <c r="E63" s="14">
        <v>2.5</v>
      </c>
      <c r="F63" s="15" t="s">
        <v>53</v>
      </c>
      <c r="G63" s="16">
        <v>53.97</v>
      </c>
      <c r="H63" s="17">
        <v>6.04</v>
      </c>
      <c r="I63" s="16">
        <f t="shared" si="28"/>
        <v>60.01</v>
      </c>
      <c r="J63" s="17">
        <f t="shared" si="39"/>
        <v>150.03</v>
      </c>
      <c r="K63" s="18">
        <v>0.24390000000000001</v>
      </c>
      <c r="L63" s="17">
        <f t="shared" si="40"/>
        <v>167.83</v>
      </c>
      <c r="M63" s="17">
        <f t="shared" si="41"/>
        <v>18.78</v>
      </c>
      <c r="N63" s="17">
        <f t="shared" si="42"/>
        <v>186.61</v>
      </c>
      <c r="O63" s="22"/>
      <c r="P63" s="10"/>
      <c r="Q63" s="10"/>
      <c r="R63" s="10"/>
      <c r="S63" s="10"/>
      <c r="T63" s="10"/>
      <c r="U63" s="10"/>
      <c r="V63" s="10"/>
      <c r="W63" s="19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2:41" s="21" customFormat="1" ht="48" customHeight="1" x14ac:dyDescent="0.25">
      <c r="B64" s="11" t="s">
        <v>116</v>
      </c>
      <c r="C64" s="24">
        <v>91790</v>
      </c>
      <c r="D64" s="25" t="s">
        <v>117</v>
      </c>
      <c r="E64" s="14">
        <v>3</v>
      </c>
      <c r="F64" s="15" t="s">
        <v>53</v>
      </c>
      <c r="G64" s="16">
        <v>61.5</v>
      </c>
      <c r="H64" s="17">
        <v>9.91</v>
      </c>
      <c r="I64" s="16">
        <f t="shared" si="28"/>
        <v>71.41</v>
      </c>
      <c r="J64" s="17">
        <f t="shared" si="39"/>
        <v>214.23</v>
      </c>
      <c r="K64" s="18">
        <v>0.24390000000000001</v>
      </c>
      <c r="L64" s="17">
        <f t="shared" si="40"/>
        <v>229.5</v>
      </c>
      <c r="M64" s="17">
        <f t="shared" si="41"/>
        <v>36.979999999999997</v>
      </c>
      <c r="N64" s="17">
        <f t="shared" si="42"/>
        <v>266.48</v>
      </c>
      <c r="O64" s="22"/>
      <c r="P64" s="10"/>
      <c r="Q64" s="10"/>
      <c r="R64" s="10"/>
      <c r="S64" s="10"/>
      <c r="T64" s="10"/>
      <c r="U64" s="10"/>
      <c r="V64" s="10"/>
      <c r="W64" s="19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2:41" ht="18" customHeight="1" x14ac:dyDescent="0.25">
      <c r="B65" s="77" t="s">
        <v>118</v>
      </c>
      <c r="C65" s="78"/>
      <c r="D65" s="78"/>
      <c r="E65" s="78"/>
      <c r="F65" s="78"/>
      <c r="G65" s="78"/>
      <c r="H65" s="78"/>
      <c r="I65" s="78"/>
      <c r="J65" s="78"/>
      <c r="K65" s="78"/>
      <c r="L65" s="23">
        <f>SUM(L57:L64)</f>
        <v>3479.46</v>
      </c>
      <c r="M65" s="23">
        <f>SUM(M57:M64)</f>
        <v>783.25</v>
      </c>
      <c r="N65" s="23">
        <f>SUM(N57:N64)</f>
        <v>4262.71</v>
      </c>
      <c r="O65" s="10"/>
      <c r="P65" s="10"/>
      <c r="Q65" s="10"/>
      <c r="R65" s="10"/>
      <c r="S65" s="10"/>
      <c r="T65" s="10"/>
      <c r="U65" s="10"/>
      <c r="V65" s="10"/>
      <c r="W65" s="2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2:41" ht="20.25" customHeight="1" x14ac:dyDescent="0.25">
      <c r="B66" s="7">
        <v>9</v>
      </c>
      <c r="C66" s="33" t="s">
        <v>119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4"/>
      <c r="O66" s="10"/>
      <c r="P66" s="10"/>
      <c r="Q66" s="10"/>
      <c r="R66" s="10"/>
      <c r="S66" s="10"/>
      <c r="T66" s="10"/>
      <c r="U66" s="10"/>
      <c r="V66" s="10"/>
      <c r="W66" s="2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2:41" s="21" customFormat="1" ht="19.5" customHeight="1" x14ac:dyDescent="0.25">
      <c r="B67" s="35" t="s">
        <v>120</v>
      </c>
      <c r="C67" s="24">
        <v>88495</v>
      </c>
      <c r="D67" s="13" t="s">
        <v>121</v>
      </c>
      <c r="E67" s="14">
        <f>'[1]Memorial de cálculo'!E102</f>
        <v>48</v>
      </c>
      <c r="F67" s="15" t="s">
        <v>24</v>
      </c>
      <c r="G67" s="16">
        <v>4.5599999999999996</v>
      </c>
      <c r="H67" s="17">
        <v>4.95</v>
      </c>
      <c r="I67" s="16">
        <f t="shared" ref="I67:I72" si="43">G67+H67</f>
        <v>9.51</v>
      </c>
      <c r="J67" s="17">
        <f t="shared" ref="J67:J72" si="44">ROUND(I67*E67,2)</f>
        <v>456.48</v>
      </c>
      <c r="K67" s="18">
        <v>0.24390000000000001</v>
      </c>
      <c r="L67" s="17">
        <f t="shared" ref="L67:L72" si="45">ROUND((1+K67)*E67*G67,2)</f>
        <v>272.26</v>
      </c>
      <c r="M67" s="17">
        <f t="shared" ref="M67:M72" si="46">ROUND((1+K67)*E67*H67,2)</f>
        <v>295.55</v>
      </c>
      <c r="N67" s="17">
        <f t="shared" ref="N67:N72" si="47">ROUND(L67+M67,2)</f>
        <v>567.80999999999995</v>
      </c>
      <c r="O67" s="10"/>
      <c r="P67" s="10"/>
      <c r="Q67" s="10"/>
      <c r="R67" s="10"/>
      <c r="S67" s="10"/>
      <c r="T67" s="10"/>
      <c r="U67" s="10"/>
      <c r="V67" s="10"/>
      <c r="W67" s="19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s="21" customFormat="1" ht="19.5" customHeight="1" x14ac:dyDescent="0.25">
      <c r="B68" s="35" t="s">
        <v>122</v>
      </c>
      <c r="C68" s="24">
        <v>88485</v>
      </c>
      <c r="D68" s="13" t="s">
        <v>123</v>
      </c>
      <c r="E68" s="14">
        <f>'[1]Memorial de cálculo'!E104</f>
        <v>117</v>
      </c>
      <c r="F68" s="15" t="s">
        <v>24</v>
      </c>
      <c r="G68" s="16">
        <v>1.28</v>
      </c>
      <c r="H68" s="17">
        <v>0.81</v>
      </c>
      <c r="I68" s="16">
        <f t="shared" si="43"/>
        <v>2.09</v>
      </c>
      <c r="J68" s="17">
        <f t="shared" si="44"/>
        <v>244.53</v>
      </c>
      <c r="K68" s="18">
        <v>0.24390000000000001</v>
      </c>
      <c r="L68" s="17">
        <f t="shared" si="45"/>
        <v>186.29</v>
      </c>
      <c r="M68" s="17">
        <f t="shared" si="46"/>
        <v>117.88</v>
      </c>
      <c r="N68" s="17">
        <f t="shared" si="47"/>
        <v>304.17</v>
      </c>
      <c r="O68" s="10"/>
      <c r="P68" s="10"/>
      <c r="Q68" s="10"/>
      <c r="R68" s="10"/>
      <c r="S68" s="10"/>
      <c r="T68" s="10"/>
      <c r="U68" s="10"/>
      <c r="V68" s="10"/>
      <c r="W68" s="19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s="21" customFormat="1" ht="18" customHeight="1" x14ac:dyDescent="0.25">
      <c r="B69" s="35" t="s">
        <v>124</v>
      </c>
      <c r="C69" s="24">
        <v>95626</v>
      </c>
      <c r="D69" s="13" t="s">
        <v>125</v>
      </c>
      <c r="E69" s="14">
        <f>'[1]Memorial de cálculo'!E106</f>
        <v>117</v>
      </c>
      <c r="F69" s="15" t="s">
        <v>24</v>
      </c>
      <c r="G69" s="16">
        <v>7.07</v>
      </c>
      <c r="H69" s="17">
        <v>6.74</v>
      </c>
      <c r="I69" s="16">
        <f t="shared" si="43"/>
        <v>13.81</v>
      </c>
      <c r="J69" s="17">
        <f t="shared" si="44"/>
        <v>1615.77</v>
      </c>
      <c r="K69" s="18">
        <v>0.24390000000000001</v>
      </c>
      <c r="L69" s="17">
        <f t="shared" si="45"/>
        <v>1028.94</v>
      </c>
      <c r="M69" s="17">
        <f t="shared" si="46"/>
        <v>980.91</v>
      </c>
      <c r="N69" s="17">
        <f t="shared" si="47"/>
        <v>2009.85</v>
      </c>
      <c r="O69" s="10"/>
      <c r="P69" s="10"/>
      <c r="Q69" s="10"/>
      <c r="R69" s="10"/>
      <c r="S69" s="10"/>
      <c r="T69" s="10"/>
      <c r="U69" s="10"/>
      <c r="V69" s="10"/>
      <c r="W69" s="19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s="21" customFormat="1" ht="18" customHeight="1" x14ac:dyDescent="0.25">
      <c r="B70" s="11" t="s">
        <v>126</v>
      </c>
      <c r="C70" s="29" t="s">
        <v>127</v>
      </c>
      <c r="D70" s="25" t="s">
        <v>128</v>
      </c>
      <c r="E70" s="14">
        <v>18</v>
      </c>
      <c r="F70" s="15" t="s">
        <v>24</v>
      </c>
      <c r="G70" s="36">
        <f>'[1]Composições Próprias (2)'!I110</f>
        <v>4.4399999999999995E-2</v>
      </c>
      <c r="H70" s="36">
        <f>'[1]Composições Próprias (2)'!J110</f>
        <v>1.9505399999999999</v>
      </c>
      <c r="I70" s="37">
        <f t="shared" si="43"/>
        <v>1.9949399999999999</v>
      </c>
      <c r="J70" s="17">
        <f t="shared" si="44"/>
        <v>35.909999999999997</v>
      </c>
      <c r="K70" s="18">
        <v>0.24390000000000001</v>
      </c>
      <c r="L70" s="17">
        <f t="shared" si="45"/>
        <v>0.99</v>
      </c>
      <c r="M70" s="17">
        <f t="shared" si="46"/>
        <v>43.67</v>
      </c>
      <c r="N70" s="17">
        <f t="shared" si="47"/>
        <v>44.66</v>
      </c>
      <c r="O70" s="10"/>
      <c r="P70" s="10"/>
      <c r="Q70" s="10"/>
      <c r="R70" s="10"/>
      <c r="S70" s="10"/>
      <c r="T70" s="10"/>
      <c r="U70" s="10"/>
      <c r="V70" s="10"/>
      <c r="W70" s="19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s="21" customFormat="1" ht="30.75" customHeight="1" x14ac:dyDescent="0.25">
      <c r="B71" s="35" t="s">
        <v>129</v>
      </c>
      <c r="C71" s="24">
        <v>102209</v>
      </c>
      <c r="D71" s="13" t="s">
        <v>130</v>
      </c>
      <c r="E71" s="14">
        <f>'[1]Memorial de cálculo'!E108</f>
        <v>18</v>
      </c>
      <c r="F71" s="15" t="s">
        <v>24</v>
      </c>
      <c r="G71" s="16">
        <v>3.01</v>
      </c>
      <c r="H71" s="17">
        <v>3.12</v>
      </c>
      <c r="I71" s="16">
        <f t="shared" si="43"/>
        <v>6.13</v>
      </c>
      <c r="J71" s="17">
        <f t="shared" si="44"/>
        <v>110.34</v>
      </c>
      <c r="K71" s="18">
        <v>0.24390000000000001</v>
      </c>
      <c r="L71" s="17">
        <f t="shared" si="45"/>
        <v>67.39</v>
      </c>
      <c r="M71" s="17">
        <f t="shared" si="46"/>
        <v>69.86</v>
      </c>
      <c r="N71" s="17">
        <f t="shared" si="47"/>
        <v>137.25</v>
      </c>
      <c r="O71" s="10"/>
      <c r="P71" s="10"/>
      <c r="Q71" s="10"/>
      <c r="R71" s="10"/>
      <c r="S71" s="10"/>
      <c r="T71" s="10"/>
      <c r="U71" s="10"/>
      <c r="V71" s="10"/>
      <c r="W71" s="19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2:41" s="45" customFormat="1" ht="30.75" customHeight="1" x14ac:dyDescent="0.25">
      <c r="B72" s="35" t="s">
        <v>131</v>
      </c>
      <c r="C72" s="38">
        <v>100726</v>
      </c>
      <c r="D72" s="25" t="s">
        <v>132</v>
      </c>
      <c r="E72" s="14">
        <f>'[1]Memorial de cálculo'!E110</f>
        <v>10.5</v>
      </c>
      <c r="F72" s="15" t="s">
        <v>24</v>
      </c>
      <c r="G72" s="16">
        <v>9.09</v>
      </c>
      <c r="H72" s="39">
        <v>11.06</v>
      </c>
      <c r="I72" s="16">
        <f t="shared" si="43"/>
        <v>20.149999999999999</v>
      </c>
      <c r="J72" s="39">
        <f t="shared" si="44"/>
        <v>211.58</v>
      </c>
      <c r="K72" s="40">
        <v>0.24390000000000001</v>
      </c>
      <c r="L72" s="39">
        <f t="shared" si="45"/>
        <v>118.72</v>
      </c>
      <c r="M72" s="39">
        <f t="shared" si="46"/>
        <v>144.44999999999999</v>
      </c>
      <c r="N72" s="39">
        <f t="shared" si="47"/>
        <v>263.17</v>
      </c>
      <c r="O72" s="41"/>
      <c r="P72" s="42"/>
      <c r="Q72" s="42"/>
      <c r="R72" s="42"/>
      <c r="S72" s="42"/>
      <c r="T72" s="42"/>
      <c r="U72" s="42"/>
      <c r="V72" s="42"/>
      <c r="W72" s="43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</row>
    <row r="73" spans="2:41" ht="20.25" customHeight="1" x14ac:dyDescent="0.25">
      <c r="B73" s="77" t="s">
        <v>133</v>
      </c>
      <c r="C73" s="78"/>
      <c r="D73" s="78"/>
      <c r="E73" s="78"/>
      <c r="F73" s="78"/>
      <c r="G73" s="78"/>
      <c r="H73" s="78"/>
      <c r="I73" s="78"/>
      <c r="J73" s="78"/>
      <c r="K73" s="78"/>
      <c r="L73" s="23">
        <f>SUM(L67:L72)</f>
        <v>1674.5900000000001</v>
      </c>
      <c r="M73" s="23">
        <f t="shared" ref="M73:N73" si="48">SUM(M67:M72)</f>
        <v>1652.32</v>
      </c>
      <c r="N73" s="23">
        <f t="shared" si="48"/>
        <v>3326.91</v>
      </c>
      <c r="O73" s="10"/>
      <c r="P73" s="10"/>
      <c r="Q73" s="10"/>
      <c r="R73" s="10"/>
      <c r="S73" s="10"/>
      <c r="T73" s="10"/>
      <c r="U73" s="10"/>
      <c r="V73" s="10"/>
      <c r="W73" s="2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2:41" ht="20.25" customHeight="1" x14ac:dyDescent="0.25">
      <c r="B74" s="7">
        <v>10</v>
      </c>
      <c r="C74" s="33" t="s">
        <v>134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4"/>
      <c r="O74" s="10"/>
      <c r="P74" s="10"/>
      <c r="Q74" s="10"/>
      <c r="R74" s="10"/>
      <c r="S74" s="10"/>
      <c r="T74" s="10"/>
      <c r="U74" s="10"/>
      <c r="V74" s="10"/>
      <c r="W74" s="2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2:41" s="45" customFormat="1" ht="57" customHeight="1" x14ac:dyDescent="0.25">
      <c r="B75" s="35" t="s">
        <v>135</v>
      </c>
      <c r="C75" s="38">
        <v>90843</v>
      </c>
      <c r="D75" s="25" t="s">
        <v>136</v>
      </c>
      <c r="E75" s="14">
        <v>1</v>
      </c>
      <c r="F75" s="15" t="s">
        <v>7</v>
      </c>
      <c r="G75" s="16">
        <v>722.54</v>
      </c>
      <c r="H75" s="39">
        <v>166.59</v>
      </c>
      <c r="I75" s="16">
        <f t="shared" ref="I75:I77" si="49">G75+H75</f>
        <v>889.13</v>
      </c>
      <c r="J75" s="39">
        <f t="shared" ref="J75:J77" si="50">ROUND(I75*E75,2)</f>
        <v>889.13</v>
      </c>
      <c r="K75" s="40">
        <v>0.24390000000000001</v>
      </c>
      <c r="L75" s="39">
        <f t="shared" ref="L75:L77" si="51">ROUND((1+K75)*E75*G75,2)</f>
        <v>898.77</v>
      </c>
      <c r="M75" s="39">
        <f t="shared" ref="M75:M77" si="52">ROUND((1+K75)*E75*H75,2)</f>
        <v>207.22</v>
      </c>
      <c r="N75" s="39">
        <f t="shared" ref="N75:N77" si="53">ROUND(L75+M75,2)</f>
        <v>1105.99</v>
      </c>
      <c r="O75" s="42"/>
      <c r="P75" s="42"/>
      <c r="Q75" s="42"/>
      <c r="R75" s="42"/>
      <c r="S75" s="42"/>
      <c r="T75" s="42"/>
      <c r="U75" s="42"/>
      <c r="V75" s="42"/>
      <c r="W75" s="43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</row>
    <row r="76" spans="2:41" ht="48.75" customHeight="1" x14ac:dyDescent="0.25">
      <c r="B76" s="35" t="s">
        <v>137</v>
      </c>
      <c r="C76" s="24">
        <v>100668</v>
      </c>
      <c r="D76" s="13" t="s">
        <v>138</v>
      </c>
      <c r="E76" s="14">
        <v>0.25</v>
      </c>
      <c r="F76" s="46" t="s">
        <v>24</v>
      </c>
      <c r="G76" s="16">
        <v>1167.07</v>
      </c>
      <c r="H76" s="39">
        <v>79.69</v>
      </c>
      <c r="I76" s="16">
        <f t="shared" si="49"/>
        <v>1246.76</v>
      </c>
      <c r="J76" s="39">
        <f t="shared" si="50"/>
        <v>311.69</v>
      </c>
      <c r="K76" s="40">
        <v>0.24390000000000001</v>
      </c>
      <c r="L76" s="39">
        <f t="shared" si="51"/>
        <v>362.93</v>
      </c>
      <c r="M76" s="39">
        <f t="shared" si="52"/>
        <v>24.78</v>
      </c>
      <c r="N76" s="39">
        <f t="shared" si="53"/>
        <v>387.71</v>
      </c>
      <c r="O76" s="22"/>
      <c r="P76" s="10"/>
      <c r="Q76" s="10"/>
      <c r="R76" s="10"/>
      <c r="S76" s="10"/>
      <c r="T76" s="10"/>
      <c r="U76" s="10"/>
      <c r="V76" s="10"/>
      <c r="W76" s="2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2:41" ht="48.75" customHeight="1" x14ac:dyDescent="0.25">
      <c r="B77" s="11"/>
      <c r="C77" s="24">
        <v>102151</v>
      </c>
      <c r="D77" s="25" t="s">
        <v>139</v>
      </c>
      <c r="E77" s="14">
        <v>0.25</v>
      </c>
      <c r="F77" s="46" t="s">
        <v>24</v>
      </c>
      <c r="G77" s="16">
        <v>92</v>
      </c>
      <c r="H77" s="39">
        <v>15.62</v>
      </c>
      <c r="I77" s="16">
        <f t="shared" si="49"/>
        <v>107.62</v>
      </c>
      <c r="J77" s="39">
        <f t="shared" si="50"/>
        <v>26.91</v>
      </c>
      <c r="K77" s="40">
        <v>0.24390000000000001</v>
      </c>
      <c r="L77" s="39">
        <f t="shared" si="51"/>
        <v>28.61</v>
      </c>
      <c r="M77" s="39">
        <f t="shared" si="52"/>
        <v>4.8600000000000003</v>
      </c>
      <c r="N77" s="39">
        <f t="shared" si="53"/>
        <v>33.47</v>
      </c>
      <c r="O77" s="22"/>
      <c r="P77" s="10"/>
      <c r="Q77" s="10"/>
      <c r="R77" s="10"/>
      <c r="S77" s="10"/>
      <c r="T77" s="10"/>
      <c r="U77" s="10"/>
      <c r="V77" s="10"/>
      <c r="W77" s="2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2:41" ht="20.25" customHeight="1" x14ac:dyDescent="0.25">
      <c r="B78" s="77" t="s">
        <v>133</v>
      </c>
      <c r="C78" s="78"/>
      <c r="D78" s="78"/>
      <c r="E78" s="78"/>
      <c r="F78" s="78"/>
      <c r="G78" s="78"/>
      <c r="H78" s="78"/>
      <c r="I78" s="78"/>
      <c r="J78" s="78"/>
      <c r="K78" s="78"/>
      <c r="L78" s="23">
        <f t="shared" ref="L78:M78" si="54">SUM(L75:L77)</f>
        <v>1290.31</v>
      </c>
      <c r="M78" s="23">
        <f t="shared" si="54"/>
        <v>236.86</v>
      </c>
      <c r="N78" s="23">
        <f>SUM(N75:N77)</f>
        <v>1527.17</v>
      </c>
      <c r="O78" s="10"/>
      <c r="P78" s="10"/>
      <c r="Q78" s="10"/>
      <c r="R78" s="10"/>
      <c r="S78" s="10"/>
      <c r="T78" s="10"/>
      <c r="U78" s="10"/>
      <c r="V78" s="10"/>
      <c r="W78" s="2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2:41" ht="20.25" customHeight="1" x14ac:dyDescent="0.25">
      <c r="B79" s="7">
        <v>11</v>
      </c>
      <c r="C79" s="33" t="s">
        <v>140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4"/>
      <c r="O79" s="10"/>
      <c r="P79" s="10"/>
      <c r="Q79" s="10"/>
      <c r="R79" s="10"/>
      <c r="S79" s="10"/>
      <c r="T79" s="10"/>
      <c r="U79" s="10"/>
      <c r="V79" s="10"/>
      <c r="W79" s="2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2:41" s="21" customFormat="1" ht="21" customHeight="1" x14ac:dyDescent="0.25">
      <c r="B80" s="11" t="s">
        <v>141</v>
      </c>
      <c r="C80" s="47">
        <v>92979</v>
      </c>
      <c r="D80" s="13" t="s">
        <v>142</v>
      </c>
      <c r="E80" s="14">
        <f>'[1]Memorial de cálculo'!E121</f>
        <v>54</v>
      </c>
      <c r="F80" s="15" t="s">
        <v>53</v>
      </c>
      <c r="G80" s="16">
        <v>9.91</v>
      </c>
      <c r="H80" s="17">
        <v>0.27</v>
      </c>
      <c r="I80" s="16">
        <f t="shared" ref="I80:I90" si="55">G80+H80</f>
        <v>10.18</v>
      </c>
      <c r="J80" s="17">
        <f t="shared" ref="J80:J90" si="56">ROUND(I80*E80,2)</f>
        <v>549.72</v>
      </c>
      <c r="K80" s="18">
        <v>0.24390000000000001</v>
      </c>
      <c r="L80" s="17">
        <f t="shared" ref="L80:L90" si="57">ROUND((1+K80)*E80*G80,2)</f>
        <v>665.66</v>
      </c>
      <c r="M80" s="17">
        <f t="shared" ref="M80:M90" si="58">ROUND((1+K80)*E80*H80,2)</f>
        <v>18.14</v>
      </c>
      <c r="N80" s="17">
        <f t="shared" ref="N80:N90" si="59">ROUND(L80+M80,2)</f>
        <v>683.8</v>
      </c>
      <c r="O80" s="10"/>
      <c r="P80" s="10"/>
      <c r="Q80" s="10"/>
      <c r="R80" s="10"/>
      <c r="S80" s="10"/>
      <c r="T80" s="10"/>
      <c r="U80" s="10"/>
      <c r="V80" s="10"/>
      <c r="W80" s="19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</row>
    <row r="81" spans="2:41" s="21" customFormat="1" ht="15.75" customHeight="1" x14ac:dyDescent="0.25">
      <c r="B81" s="11" t="s">
        <v>143</v>
      </c>
      <c r="C81" s="47">
        <v>91849</v>
      </c>
      <c r="D81" s="13" t="s">
        <v>144</v>
      </c>
      <c r="E81" s="14">
        <f>'[1]Memorial de cálculo'!E123</f>
        <v>18</v>
      </c>
      <c r="F81" s="15" t="s">
        <v>53</v>
      </c>
      <c r="G81" s="16">
        <v>5.81</v>
      </c>
      <c r="H81" s="17">
        <v>3.33</v>
      </c>
      <c r="I81" s="16">
        <f t="shared" si="55"/>
        <v>9.14</v>
      </c>
      <c r="J81" s="17">
        <f t="shared" si="56"/>
        <v>164.52</v>
      </c>
      <c r="K81" s="18">
        <v>0.24390000000000001</v>
      </c>
      <c r="L81" s="17">
        <f t="shared" si="57"/>
        <v>130.09</v>
      </c>
      <c r="M81" s="17">
        <f t="shared" si="58"/>
        <v>74.56</v>
      </c>
      <c r="N81" s="17">
        <f t="shared" si="59"/>
        <v>204.65</v>
      </c>
      <c r="O81" s="10"/>
      <c r="P81" s="10"/>
      <c r="Q81" s="10"/>
      <c r="R81" s="10"/>
      <c r="S81" s="10"/>
      <c r="T81" s="10"/>
      <c r="U81" s="10"/>
      <c r="V81" s="10"/>
      <c r="W81" s="19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2:41" s="21" customFormat="1" ht="15.75" customHeight="1" x14ac:dyDescent="0.25">
      <c r="B82" s="11" t="s">
        <v>145</v>
      </c>
      <c r="C82" s="26">
        <v>91845</v>
      </c>
      <c r="D82" s="48" t="s">
        <v>146</v>
      </c>
      <c r="E82" s="14">
        <f>'[1]Memorial de cálculo'!E125</f>
        <v>6</v>
      </c>
      <c r="F82" s="15" t="s">
        <v>53</v>
      </c>
      <c r="G82" s="16">
        <v>4.95</v>
      </c>
      <c r="H82" s="17">
        <v>2.7</v>
      </c>
      <c r="I82" s="16">
        <f t="shared" si="55"/>
        <v>7.65</v>
      </c>
      <c r="J82" s="17">
        <f t="shared" si="56"/>
        <v>45.9</v>
      </c>
      <c r="K82" s="18">
        <v>0.24390000000000001</v>
      </c>
      <c r="L82" s="17">
        <f t="shared" si="57"/>
        <v>36.94</v>
      </c>
      <c r="M82" s="17">
        <f t="shared" si="58"/>
        <v>20.149999999999999</v>
      </c>
      <c r="N82" s="17">
        <f t="shared" si="59"/>
        <v>57.09</v>
      </c>
      <c r="O82" s="10"/>
      <c r="P82" s="10"/>
      <c r="Q82" s="10"/>
      <c r="R82" s="10"/>
      <c r="S82" s="10"/>
      <c r="T82" s="10"/>
      <c r="U82" s="10"/>
      <c r="V82" s="10"/>
      <c r="W82" s="19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2:41" s="21" customFormat="1" ht="29.25" customHeight="1" x14ac:dyDescent="0.25">
      <c r="B83" s="11" t="s">
        <v>147</v>
      </c>
      <c r="C83" s="26">
        <v>91924</v>
      </c>
      <c r="D83" s="48" t="s">
        <v>148</v>
      </c>
      <c r="E83" s="14">
        <f>'[1]Memorial de cálculo'!E127</f>
        <v>18</v>
      </c>
      <c r="F83" s="15" t="s">
        <v>53</v>
      </c>
      <c r="G83" s="16">
        <v>1.89</v>
      </c>
      <c r="H83" s="17">
        <v>0.74</v>
      </c>
      <c r="I83" s="16">
        <f t="shared" si="55"/>
        <v>2.63</v>
      </c>
      <c r="J83" s="17">
        <f t="shared" si="56"/>
        <v>47.34</v>
      </c>
      <c r="K83" s="18">
        <v>0.24390000000000001</v>
      </c>
      <c r="L83" s="17">
        <f t="shared" si="57"/>
        <v>42.32</v>
      </c>
      <c r="M83" s="17">
        <f t="shared" si="58"/>
        <v>16.57</v>
      </c>
      <c r="N83" s="17">
        <f t="shared" si="59"/>
        <v>58.89</v>
      </c>
      <c r="O83" s="10"/>
      <c r="P83" s="10"/>
      <c r="Q83" s="10"/>
      <c r="R83" s="10"/>
      <c r="S83" s="10"/>
      <c r="T83" s="10"/>
      <c r="U83" s="10"/>
      <c r="V83" s="10"/>
      <c r="W83" s="19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2:41" s="21" customFormat="1" ht="29.25" customHeight="1" x14ac:dyDescent="0.25">
      <c r="B84" s="11" t="s">
        <v>149</v>
      </c>
      <c r="C84" s="26">
        <v>91926</v>
      </c>
      <c r="D84" s="49" t="s">
        <v>150</v>
      </c>
      <c r="E84" s="14">
        <f>'[1]Memorial de cálculo'!E129</f>
        <v>10</v>
      </c>
      <c r="F84" s="15" t="s">
        <v>53</v>
      </c>
      <c r="G84" s="16">
        <v>2.94</v>
      </c>
      <c r="H84" s="17">
        <v>0.92</v>
      </c>
      <c r="I84" s="16">
        <f t="shared" si="55"/>
        <v>3.86</v>
      </c>
      <c r="J84" s="17">
        <f t="shared" si="56"/>
        <v>38.6</v>
      </c>
      <c r="K84" s="18">
        <v>0.24390000000000001</v>
      </c>
      <c r="L84" s="17">
        <f t="shared" si="57"/>
        <v>36.57</v>
      </c>
      <c r="M84" s="17">
        <f t="shared" si="58"/>
        <v>11.44</v>
      </c>
      <c r="N84" s="17">
        <f t="shared" si="59"/>
        <v>48.01</v>
      </c>
      <c r="O84" s="10"/>
      <c r="P84" s="10"/>
      <c r="Q84" s="10"/>
      <c r="R84" s="10"/>
      <c r="S84" s="10"/>
      <c r="T84" s="10"/>
      <c r="U84" s="10"/>
      <c r="V84" s="10"/>
      <c r="W84" s="19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2:41" s="21" customFormat="1" ht="42" customHeight="1" x14ac:dyDescent="0.25">
      <c r="B85" s="11" t="s">
        <v>151</v>
      </c>
      <c r="C85" s="50">
        <v>93137</v>
      </c>
      <c r="D85" s="13" t="s">
        <v>152</v>
      </c>
      <c r="E85" s="14">
        <f>'[1]Memorial de cálculo'!E131</f>
        <v>2</v>
      </c>
      <c r="F85" s="15" t="s">
        <v>7</v>
      </c>
      <c r="G85" s="16">
        <v>74.510000000000005</v>
      </c>
      <c r="H85" s="17">
        <v>75.73</v>
      </c>
      <c r="I85" s="16">
        <f t="shared" si="55"/>
        <v>150.24</v>
      </c>
      <c r="J85" s="17">
        <f t="shared" si="56"/>
        <v>300.48</v>
      </c>
      <c r="K85" s="18">
        <v>0.24390000000000001</v>
      </c>
      <c r="L85" s="17">
        <f t="shared" si="57"/>
        <v>185.37</v>
      </c>
      <c r="M85" s="17">
        <f t="shared" si="58"/>
        <v>188.4</v>
      </c>
      <c r="N85" s="17">
        <f t="shared" si="59"/>
        <v>373.77</v>
      </c>
      <c r="O85" s="10"/>
      <c r="P85" s="10"/>
      <c r="Q85" s="10"/>
      <c r="R85" s="10"/>
      <c r="S85" s="10"/>
      <c r="T85" s="10"/>
      <c r="U85" s="10"/>
      <c r="V85" s="10"/>
      <c r="W85" s="19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</row>
    <row r="86" spans="2:41" s="21" customFormat="1" ht="36" customHeight="1" x14ac:dyDescent="0.25">
      <c r="B86" s="11" t="s">
        <v>153</v>
      </c>
      <c r="C86" s="50">
        <v>97592</v>
      </c>
      <c r="D86" s="13" t="s">
        <v>154</v>
      </c>
      <c r="E86" s="14">
        <f>'[1]Memorial de cálculo'!E133</f>
        <v>3</v>
      </c>
      <c r="F86" s="15" t="s">
        <v>7</v>
      </c>
      <c r="G86" s="16">
        <v>25.8</v>
      </c>
      <c r="H86" s="17">
        <v>12.65</v>
      </c>
      <c r="I86" s="16">
        <f t="shared" si="55"/>
        <v>38.450000000000003</v>
      </c>
      <c r="J86" s="17">
        <f t="shared" si="56"/>
        <v>115.35</v>
      </c>
      <c r="K86" s="18">
        <v>0.24390000000000001</v>
      </c>
      <c r="L86" s="17">
        <f t="shared" si="57"/>
        <v>96.28</v>
      </c>
      <c r="M86" s="17">
        <f t="shared" si="58"/>
        <v>47.21</v>
      </c>
      <c r="N86" s="17">
        <f t="shared" si="59"/>
        <v>143.49</v>
      </c>
      <c r="O86" s="10"/>
      <c r="P86" s="10"/>
      <c r="Q86" s="10"/>
      <c r="R86" s="10"/>
      <c r="S86" s="10"/>
      <c r="T86" s="10"/>
      <c r="U86" s="10"/>
      <c r="V86" s="10"/>
      <c r="W86" s="19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</row>
    <row r="87" spans="2:41" s="21" customFormat="1" ht="34.5" customHeight="1" x14ac:dyDescent="0.25">
      <c r="B87" s="11" t="s">
        <v>155</v>
      </c>
      <c r="C87" s="50">
        <v>93143</v>
      </c>
      <c r="D87" s="13" t="s">
        <v>156</v>
      </c>
      <c r="E87" s="14">
        <f>'[1]Memorial de cálculo'!E135</f>
        <v>1</v>
      </c>
      <c r="F87" s="15" t="s">
        <v>7</v>
      </c>
      <c r="G87" s="16">
        <v>83.17</v>
      </c>
      <c r="H87" s="17">
        <v>75.45</v>
      </c>
      <c r="I87" s="16">
        <f t="shared" si="55"/>
        <v>158.62</v>
      </c>
      <c r="J87" s="17">
        <f t="shared" si="56"/>
        <v>158.62</v>
      </c>
      <c r="K87" s="18">
        <v>0.24390000000000001</v>
      </c>
      <c r="L87" s="17">
        <f t="shared" si="57"/>
        <v>103.46</v>
      </c>
      <c r="M87" s="17">
        <f t="shared" si="58"/>
        <v>93.85</v>
      </c>
      <c r="N87" s="17">
        <f t="shared" si="59"/>
        <v>197.31</v>
      </c>
      <c r="O87" s="10"/>
      <c r="P87" s="10"/>
      <c r="Q87" s="10"/>
      <c r="R87" s="10"/>
      <c r="S87" s="10"/>
      <c r="T87" s="10"/>
      <c r="U87" s="10"/>
      <c r="V87" s="10"/>
      <c r="W87" s="19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2:41" s="21" customFormat="1" ht="32.25" customHeight="1" x14ac:dyDescent="0.25">
      <c r="B88" s="11" t="s">
        <v>157</v>
      </c>
      <c r="C88" s="50">
        <v>92006</v>
      </c>
      <c r="D88" s="13" t="s">
        <v>158</v>
      </c>
      <c r="E88" s="14">
        <f>'[1]Memorial de cálculo'!E137</f>
        <v>2</v>
      </c>
      <c r="F88" s="15" t="s">
        <v>7</v>
      </c>
      <c r="G88" s="16">
        <v>19.7</v>
      </c>
      <c r="H88" s="17">
        <v>12.72</v>
      </c>
      <c r="I88" s="16">
        <f t="shared" si="55"/>
        <v>32.42</v>
      </c>
      <c r="J88" s="17">
        <f t="shared" si="56"/>
        <v>64.84</v>
      </c>
      <c r="K88" s="18">
        <v>0.24390000000000001</v>
      </c>
      <c r="L88" s="17">
        <f t="shared" si="57"/>
        <v>49.01</v>
      </c>
      <c r="M88" s="17">
        <f t="shared" si="58"/>
        <v>31.64</v>
      </c>
      <c r="N88" s="17">
        <f t="shared" si="59"/>
        <v>80.650000000000006</v>
      </c>
      <c r="O88" s="10"/>
      <c r="P88" s="10"/>
      <c r="Q88" s="10"/>
      <c r="R88" s="10"/>
      <c r="S88" s="10"/>
      <c r="T88" s="10"/>
      <c r="U88" s="10"/>
      <c r="V88" s="10"/>
      <c r="W88" s="19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</row>
    <row r="89" spans="2:41" s="21" customFormat="1" ht="30.75" customHeight="1" x14ac:dyDescent="0.25">
      <c r="B89" s="11" t="s">
        <v>159</v>
      </c>
      <c r="C89" s="50">
        <v>93655</v>
      </c>
      <c r="D89" s="13" t="s">
        <v>160</v>
      </c>
      <c r="E89" s="14">
        <f>'[1]Memorial de cálculo'!E139</f>
        <v>1</v>
      </c>
      <c r="F89" s="15" t="s">
        <v>7</v>
      </c>
      <c r="G89" s="16">
        <v>10.7</v>
      </c>
      <c r="H89" s="17">
        <v>2.0499999999999998</v>
      </c>
      <c r="I89" s="16">
        <f t="shared" si="55"/>
        <v>12.75</v>
      </c>
      <c r="J89" s="17">
        <f t="shared" si="56"/>
        <v>12.75</v>
      </c>
      <c r="K89" s="18">
        <v>0.24390000000000001</v>
      </c>
      <c r="L89" s="17">
        <f t="shared" si="57"/>
        <v>13.31</v>
      </c>
      <c r="M89" s="17">
        <f t="shared" si="58"/>
        <v>2.5499999999999998</v>
      </c>
      <c r="N89" s="17">
        <f t="shared" si="59"/>
        <v>15.86</v>
      </c>
      <c r="O89" s="10"/>
      <c r="P89" s="10"/>
      <c r="Q89" s="10"/>
      <c r="R89" s="10"/>
      <c r="S89" s="10"/>
      <c r="T89" s="10"/>
      <c r="U89" s="10"/>
      <c r="V89" s="10"/>
      <c r="W89" s="19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2:41" s="21" customFormat="1" ht="36" customHeight="1" x14ac:dyDescent="0.25">
      <c r="B90" s="11" t="s">
        <v>161</v>
      </c>
      <c r="C90" s="51">
        <v>101877</v>
      </c>
      <c r="D90" s="13" t="s">
        <v>162</v>
      </c>
      <c r="E90" s="14">
        <f>'[1]Memorial de cálculo'!E141</f>
        <v>1</v>
      </c>
      <c r="F90" s="15" t="s">
        <v>7</v>
      </c>
      <c r="G90" s="16">
        <v>29.42</v>
      </c>
      <c r="H90" s="17">
        <v>9.5399999999999991</v>
      </c>
      <c r="I90" s="16">
        <f t="shared" si="55"/>
        <v>38.96</v>
      </c>
      <c r="J90" s="17">
        <f t="shared" si="56"/>
        <v>38.96</v>
      </c>
      <c r="K90" s="18">
        <v>0.24390000000000001</v>
      </c>
      <c r="L90" s="17">
        <f t="shared" si="57"/>
        <v>36.6</v>
      </c>
      <c r="M90" s="17">
        <f t="shared" si="58"/>
        <v>11.87</v>
      </c>
      <c r="N90" s="17">
        <f t="shared" si="59"/>
        <v>48.47</v>
      </c>
      <c r="O90" s="22"/>
      <c r="P90" s="10"/>
      <c r="Q90" s="10"/>
      <c r="R90" s="10"/>
      <c r="S90" s="10"/>
      <c r="T90" s="10"/>
      <c r="U90" s="10"/>
      <c r="V90" s="10"/>
      <c r="W90" s="19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2:41" ht="20.25" customHeight="1" x14ac:dyDescent="0.25">
      <c r="B91" s="77" t="s">
        <v>163</v>
      </c>
      <c r="C91" s="78"/>
      <c r="D91" s="78"/>
      <c r="E91" s="78"/>
      <c r="F91" s="78"/>
      <c r="G91" s="78"/>
      <c r="H91" s="78"/>
      <c r="I91" s="78"/>
      <c r="J91" s="78"/>
      <c r="K91" s="78"/>
      <c r="L91" s="23">
        <f>SUM(L80:L90)</f>
        <v>1395.6100000000001</v>
      </c>
      <c r="M91" s="23">
        <f>SUM(M80:M90)</f>
        <v>516.37999999999988</v>
      </c>
      <c r="N91" s="23">
        <f>SUM(N80:N90)</f>
        <v>1911.99</v>
      </c>
      <c r="O91" s="10"/>
      <c r="P91" s="10"/>
      <c r="Q91" s="10"/>
      <c r="R91" s="10"/>
      <c r="S91" s="10"/>
      <c r="T91" s="10"/>
      <c r="U91" s="10"/>
      <c r="V91" s="10"/>
      <c r="W91" s="2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2:41" ht="20.25" customHeight="1" x14ac:dyDescent="0.25">
      <c r="B92" s="7">
        <v>12</v>
      </c>
      <c r="C92" s="33" t="s">
        <v>164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4"/>
      <c r="O92" s="10"/>
      <c r="P92" s="10"/>
      <c r="Q92" s="10"/>
      <c r="R92" s="10"/>
      <c r="S92" s="10"/>
      <c r="T92" s="10"/>
      <c r="U92" s="10"/>
      <c r="V92" s="10"/>
      <c r="W92" s="2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2:41" ht="20.25" customHeight="1" x14ac:dyDescent="0.25">
      <c r="B93" s="85" t="s">
        <v>165</v>
      </c>
      <c r="C93" s="86"/>
      <c r="D93" s="86"/>
      <c r="E93" s="33"/>
      <c r="F93" s="33"/>
      <c r="G93" s="33"/>
      <c r="H93" s="33"/>
      <c r="I93" s="33"/>
      <c r="J93" s="33"/>
      <c r="K93" s="33"/>
      <c r="L93" s="33"/>
      <c r="M93" s="33"/>
      <c r="N93" s="34"/>
      <c r="O93" s="10"/>
      <c r="P93" s="10"/>
      <c r="Q93" s="10"/>
      <c r="R93" s="10"/>
      <c r="S93" s="10"/>
      <c r="T93" s="10"/>
      <c r="U93" s="10"/>
      <c r="V93" s="10"/>
      <c r="W93" s="2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2:41" s="21" customFormat="1" ht="31.5" customHeight="1" x14ac:dyDescent="0.25">
      <c r="B94" s="11" t="s">
        <v>166</v>
      </c>
      <c r="C94" s="47">
        <v>86931</v>
      </c>
      <c r="D94" s="25" t="s">
        <v>167</v>
      </c>
      <c r="E94" s="14">
        <f>'[1]Memorial de cálculo'!E145</f>
        <v>1</v>
      </c>
      <c r="F94" s="15" t="s">
        <v>7</v>
      </c>
      <c r="G94" s="16">
        <v>401.26</v>
      </c>
      <c r="H94" s="17">
        <v>21.61</v>
      </c>
      <c r="I94" s="16">
        <f t="shared" ref="I94:I99" si="60">G94+H94</f>
        <v>422.87</v>
      </c>
      <c r="J94" s="17">
        <f t="shared" ref="J94:J99" si="61">ROUND(I94*E94,2)</f>
        <v>422.87</v>
      </c>
      <c r="K94" s="18">
        <v>0.24390000000000001</v>
      </c>
      <c r="L94" s="17">
        <f t="shared" ref="L94:L99" si="62">ROUND((1+K94)*E94*G94,2)</f>
        <v>499.13</v>
      </c>
      <c r="M94" s="17">
        <f t="shared" ref="M94:M99" si="63">ROUND((1+K94)*E94*H94,2)</f>
        <v>26.88</v>
      </c>
      <c r="N94" s="17">
        <f t="shared" ref="N94:N99" si="64">ROUND(L94+M94,2)</f>
        <v>526.01</v>
      </c>
      <c r="O94" s="10"/>
      <c r="P94" s="10"/>
      <c r="Q94" s="10"/>
      <c r="R94" s="10"/>
      <c r="S94" s="10"/>
      <c r="T94" s="10"/>
      <c r="U94" s="10"/>
      <c r="V94" s="10"/>
      <c r="W94" s="19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</row>
    <row r="95" spans="2:41" s="21" customFormat="1" ht="21" customHeight="1" x14ac:dyDescent="0.25">
      <c r="B95" s="11" t="s">
        <v>168</v>
      </c>
      <c r="C95" s="47">
        <v>100849</v>
      </c>
      <c r="D95" s="25" t="s">
        <v>169</v>
      </c>
      <c r="E95" s="14">
        <f>'[1]Memorial de cálculo'!E146</f>
        <v>1</v>
      </c>
      <c r="F95" s="15" t="s">
        <v>7</v>
      </c>
      <c r="G95" s="16">
        <v>35.71</v>
      </c>
      <c r="H95" s="17">
        <v>3.14</v>
      </c>
      <c r="I95" s="16">
        <f t="shared" si="60"/>
        <v>38.85</v>
      </c>
      <c r="J95" s="17">
        <f t="shared" si="61"/>
        <v>38.85</v>
      </c>
      <c r="K95" s="18">
        <v>0.24390000000000001</v>
      </c>
      <c r="L95" s="17">
        <f t="shared" si="62"/>
        <v>44.42</v>
      </c>
      <c r="M95" s="17">
        <f t="shared" si="63"/>
        <v>3.91</v>
      </c>
      <c r="N95" s="17">
        <f t="shared" si="64"/>
        <v>48.33</v>
      </c>
      <c r="O95" s="10"/>
      <c r="P95" s="10"/>
      <c r="Q95" s="10"/>
      <c r="R95" s="10"/>
      <c r="S95" s="10"/>
      <c r="T95" s="10"/>
      <c r="U95" s="10"/>
      <c r="V95" s="10"/>
      <c r="W95" s="19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</row>
    <row r="96" spans="2:41" s="21" customFormat="1" ht="44.25" customHeight="1" x14ac:dyDescent="0.25">
      <c r="B96" s="11" t="s">
        <v>170</v>
      </c>
      <c r="C96" s="47">
        <v>86939</v>
      </c>
      <c r="D96" s="25" t="s">
        <v>171</v>
      </c>
      <c r="E96" s="14">
        <f>'[1]Memorial de cálculo'!E147</f>
        <v>1</v>
      </c>
      <c r="F96" s="15" t="s">
        <v>7</v>
      </c>
      <c r="G96" s="16">
        <v>299.20999999999998</v>
      </c>
      <c r="H96" s="17">
        <v>29.54</v>
      </c>
      <c r="I96" s="16">
        <f t="shared" si="60"/>
        <v>328.75</v>
      </c>
      <c r="J96" s="17">
        <f t="shared" si="61"/>
        <v>328.75</v>
      </c>
      <c r="K96" s="18">
        <v>0.24390000000000001</v>
      </c>
      <c r="L96" s="17">
        <f t="shared" si="62"/>
        <v>372.19</v>
      </c>
      <c r="M96" s="17">
        <f t="shared" si="63"/>
        <v>36.74</v>
      </c>
      <c r="N96" s="17">
        <f t="shared" si="64"/>
        <v>408.93</v>
      </c>
      <c r="O96" s="10"/>
      <c r="P96" s="10"/>
      <c r="Q96" s="10"/>
      <c r="R96" s="10"/>
      <c r="S96" s="10"/>
      <c r="T96" s="10"/>
      <c r="U96" s="10"/>
      <c r="V96" s="10"/>
      <c r="W96" s="19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</row>
    <row r="97" spans="2:41" s="21" customFormat="1" ht="35.25" customHeight="1" x14ac:dyDescent="0.25">
      <c r="B97" s="11" t="s">
        <v>172</v>
      </c>
      <c r="C97" s="47">
        <v>95547</v>
      </c>
      <c r="D97" s="25" t="s">
        <v>173</v>
      </c>
      <c r="E97" s="14">
        <f>'[1]Memorial de cálculo'!E148</f>
        <v>1</v>
      </c>
      <c r="F97" s="15" t="s">
        <v>7</v>
      </c>
      <c r="G97" s="16">
        <v>43.1</v>
      </c>
      <c r="H97" s="17">
        <v>6.48</v>
      </c>
      <c r="I97" s="16">
        <f t="shared" si="60"/>
        <v>49.58</v>
      </c>
      <c r="J97" s="17">
        <f t="shared" si="61"/>
        <v>49.58</v>
      </c>
      <c r="K97" s="18">
        <v>0.24390000000000001</v>
      </c>
      <c r="L97" s="17">
        <f t="shared" si="62"/>
        <v>53.61</v>
      </c>
      <c r="M97" s="17">
        <f t="shared" si="63"/>
        <v>8.06</v>
      </c>
      <c r="N97" s="17">
        <f t="shared" si="64"/>
        <v>61.67</v>
      </c>
      <c r="O97" s="10"/>
      <c r="P97" s="10"/>
      <c r="Q97" s="10"/>
      <c r="R97" s="10"/>
      <c r="S97" s="10"/>
      <c r="T97" s="10"/>
      <c r="U97" s="10"/>
      <c r="V97" s="10"/>
      <c r="W97" s="19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</row>
    <row r="98" spans="2:41" s="21" customFormat="1" ht="21.75" customHeight="1" x14ac:dyDescent="0.25">
      <c r="B98" s="11" t="s">
        <v>174</v>
      </c>
      <c r="C98" s="47">
        <v>95547</v>
      </c>
      <c r="D98" s="25" t="s">
        <v>175</v>
      </c>
      <c r="E98" s="14">
        <f>'[1]Memorial de cálculo'!E149</f>
        <v>1</v>
      </c>
      <c r="F98" s="15" t="s">
        <v>7</v>
      </c>
      <c r="G98" s="16">
        <v>43.14</v>
      </c>
      <c r="H98" s="17">
        <v>6.48</v>
      </c>
      <c r="I98" s="16">
        <f t="shared" si="60"/>
        <v>49.620000000000005</v>
      </c>
      <c r="J98" s="17">
        <f t="shared" si="61"/>
        <v>49.62</v>
      </c>
      <c r="K98" s="18">
        <v>0.24390000000000001</v>
      </c>
      <c r="L98" s="17">
        <f t="shared" si="62"/>
        <v>53.66</v>
      </c>
      <c r="M98" s="17">
        <f t="shared" si="63"/>
        <v>8.06</v>
      </c>
      <c r="N98" s="17">
        <f t="shared" si="64"/>
        <v>61.72</v>
      </c>
      <c r="O98" s="10"/>
      <c r="P98" s="10"/>
      <c r="Q98" s="10"/>
      <c r="R98" s="10"/>
      <c r="S98" s="10"/>
      <c r="T98" s="10"/>
      <c r="U98" s="10"/>
      <c r="V98" s="10"/>
      <c r="W98" s="19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</row>
    <row r="99" spans="2:41" s="21" customFormat="1" ht="21.75" customHeight="1" x14ac:dyDescent="0.25">
      <c r="B99" s="11" t="s">
        <v>176</v>
      </c>
      <c r="C99" s="47">
        <v>95547</v>
      </c>
      <c r="D99" s="25" t="s">
        <v>177</v>
      </c>
      <c r="E99" s="14">
        <f>'[1]Memorial de cálculo'!E150</f>
        <v>1</v>
      </c>
      <c r="F99" s="15" t="s">
        <v>7</v>
      </c>
      <c r="G99" s="16">
        <v>43.14</v>
      </c>
      <c r="H99" s="17">
        <v>6.48</v>
      </c>
      <c r="I99" s="16">
        <f t="shared" si="60"/>
        <v>49.620000000000005</v>
      </c>
      <c r="J99" s="17">
        <f t="shared" si="61"/>
        <v>49.62</v>
      </c>
      <c r="K99" s="18">
        <v>0.24390000000000001</v>
      </c>
      <c r="L99" s="17">
        <f t="shared" si="62"/>
        <v>53.66</v>
      </c>
      <c r="M99" s="17">
        <f t="shared" si="63"/>
        <v>8.06</v>
      </c>
      <c r="N99" s="17">
        <f t="shared" si="64"/>
        <v>61.72</v>
      </c>
      <c r="O99" s="10"/>
      <c r="P99" s="10"/>
      <c r="Q99" s="10"/>
      <c r="R99" s="10"/>
      <c r="S99" s="10"/>
      <c r="T99" s="10"/>
      <c r="U99" s="10"/>
      <c r="V99" s="10"/>
      <c r="W99" s="19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</row>
    <row r="100" spans="2:41" ht="20.25" customHeight="1" x14ac:dyDescent="0.25">
      <c r="B100" s="85" t="s">
        <v>178</v>
      </c>
      <c r="C100" s="86"/>
      <c r="D100" s="86"/>
      <c r="E100" s="33"/>
      <c r="F100" s="33"/>
      <c r="G100" s="33"/>
      <c r="H100" s="33"/>
      <c r="I100" s="33"/>
      <c r="J100" s="33"/>
      <c r="K100" s="33"/>
      <c r="L100" s="33"/>
      <c r="M100" s="33"/>
      <c r="N100" s="34"/>
      <c r="O100" s="10"/>
      <c r="P100" s="10"/>
      <c r="Q100" s="10"/>
      <c r="R100" s="10"/>
      <c r="S100" s="10"/>
      <c r="T100" s="10"/>
      <c r="U100" s="10"/>
      <c r="V100" s="10"/>
      <c r="W100" s="2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2:41" s="21" customFormat="1" ht="48.75" customHeight="1" x14ac:dyDescent="0.25">
      <c r="B101" s="11" t="s">
        <v>176</v>
      </c>
      <c r="C101" s="47">
        <v>91785</v>
      </c>
      <c r="D101" s="25" t="s">
        <v>179</v>
      </c>
      <c r="E101" s="14">
        <f>'[1]Memorial de cálculo'!E152</f>
        <v>25</v>
      </c>
      <c r="F101" s="15" t="s">
        <v>53</v>
      </c>
      <c r="G101" s="16">
        <v>17.71</v>
      </c>
      <c r="H101" s="17">
        <v>20.010000000000002</v>
      </c>
      <c r="I101" s="16">
        <f t="shared" ref="I101" si="65">G101+H101</f>
        <v>37.72</v>
      </c>
      <c r="J101" s="17">
        <f t="shared" ref="J101" si="66">ROUND(I101*E101,2)</f>
        <v>943</v>
      </c>
      <c r="K101" s="18">
        <v>0.24390000000000001</v>
      </c>
      <c r="L101" s="17">
        <f t="shared" ref="L101" si="67">ROUND((1+K101)*E101*G101,2)</f>
        <v>550.74</v>
      </c>
      <c r="M101" s="17">
        <f t="shared" ref="M101" si="68">ROUND((1+K101)*E101*H101,2)</f>
        <v>622.26</v>
      </c>
      <c r="N101" s="17">
        <f t="shared" ref="N101" si="69">ROUND(L101+M101,2)</f>
        <v>1173</v>
      </c>
      <c r="O101" s="10"/>
      <c r="P101" s="10"/>
      <c r="Q101" s="10"/>
      <c r="R101" s="10"/>
      <c r="S101" s="10"/>
      <c r="T101" s="10"/>
      <c r="U101" s="10"/>
      <c r="V101" s="10"/>
      <c r="W101" s="19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</row>
    <row r="102" spans="2:41" ht="20.25" customHeight="1" x14ac:dyDescent="0.25">
      <c r="B102" s="85" t="s">
        <v>180</v>
      </c>
      <c r="C102" s="86"/>
      <c r="D102" s="86"/>
      <c r="E102" s="33"/>
      <c r="F102" s="33"/>
      <c r="G102" s="33"/>
      <c r="H102" s="33"/>
      <c r="I102" s="33"/>
      <c r="J102" s="33"/>
      <c r="K102" s="33"/>
      <c r="L102" s="33"/>
      <c r="M102" s="33"/>
      <c r="N102" s="34"/>
      <c r="O102" s="10"/>
      <c r="P102" s="10"/>
      <c r="Q102" s="10"/>
      <c r="R102" s="10"/>
      <c r="S102" s="10"/>
      <c r="T102" s="10"/>
      <c r="U102" s="10"/>
      <c r="V102" s="10"/>
      <c r="W102" s="2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2:41" s="21" customFormat="1" ht="48.75" customHeight="1" x14ac:dyDescent="0.25">
      <c r="B103" s="11" t="s">
        <v>181</v>
      </c>
      <c r="C103" s="47">
        <v>91793</v>
      </c>
      <c r="D103" s="25" t="s">
        <v>182</v>
      </c>
      <c r="E103" s="14">
        <f>'[1]Memorial de cálculo'!E155</f>
        <v>2</v>
      </c>
      <c r="F103" s="15" t="s">
        <v>53</v>
      </c>
      <c r="G103" s="16">
        <v>46.07</v>
      </c>
      <c r="H103" s="17">
        <v>31.59</v>
      </c>
      <c r="I103" s="16">
        <f t="shared" ref="I103:I106" si="70">G103+H103</f>
        <v>77.66</v>
      </c>
      <c r="J103" s="17">
        <f t="shared" ref="J103:J106" si="71">ROUND(I103*E103,2)</f>
        <v>155.32</v>
      </c>
      <c r="K103" s="18">
        <v>0.24390000000000001</v>
      </c>
      <c r="L103" s="17">
        <f t="shared" ref="L103:L106" si="72">ROUND((1+K103)*E103*G103,2)</f>
        <v>114.61</v>
      </c>
      <c r="M103" s="17">
        <f t="shared" ref="M103:M106" si="73">ROUND((1+K103)*E103*H103,2)</f>
        <v>78.59</v>
      </c>
      <c r="N103" s="17">
        <f t="shared" ref="N103:N106" si="74">ROUND(L103+M103,2)</f>
        <v>193.2</v>
      </c>
      <c r="O103" s="10"/>
      <c r="P103" s="10"/>
      <c r="Q103" s="10"/>
      <c r="R103" s="10"/>
      <c r="S103" s="10"/>
      <c r="T103" s="10"/>
      <c r="U103" s="10"/>
      <c r="V103" s="10"/>
      <c r="W103" s="19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</row>
    <row r="104" spans="2:41" s="21" customFormat="1" ht="48.75" customHeight="1" x14ac:dyDescent="0.25">
      <c r="B104" s="11" t="s">
        <v>183</v>
      </c>
      <c r="C104" s="47">
        <v>91795</v>
      </c>
      <c r="D104" s="25" t="s">
        <v>184</v>
      </c>
      <c r="E104" s="14">
        <f>'[1]Memorial de cálculo'!E156</f>
        <v>1.5</v>
      </c>
      <c r="F104" s="15" t="s">
        <v>53</v>
      </c>
      <c r="G104" s="16">
        <v>46.76</v>
      </c>
      <c r="H104" s="17">
        <v>18.579999999999998</v>
      </c>
      <c r="I104" s="16">
        <f t="shared" si="70"/>
        <v>65.34</v>
      </c>
      <c r="J104" s="17">
        <f t="shared" si="71"/>
        <v>98.01</v>
      </c>
      <c r="K104" s="18">
        <v>0.24390000000000001</v>
      </c>
      <c r="L104" s="17">
        <f t="shared" si="72"/>
        <v>87.25</v>
      </c>
      <c r="M104" s="17">
        <f t="shared" si="73"/>
        <v>34.67</v>
      </c>
      <c r="N104" s="17">
        <f t="shared" si="74"/>
        <v>121.92</v>
      </c>
      <c r="O104" s="10"/>
      <c r="P104" s="10"/>
      <c r="Q104" s="10"/>
      <c r="R104" s="10"/>
      <c r="S104" s="10"/>
      <c r="T104" s="10"/>
      <c r="U104" s="10"/>
      <c r="V104" s="10"/>
      <c r="W104" s="19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</row>
    <row r="105" spans="2:41" s="21" customFormat="1" ht="36.75" customHeight="1" x14ac:dyDescent="0.25">
      <c r="B105" s="11" t="s">
        <v>185</v>
      </c>
      <c r="C105" s="47">
        <v>89709</v>
      </c>
      <c r="D105" s="25" t="s">
        <v>186</v>
      </c>
      <c r="E105" s="14">
        <f>'[1]Memorial de cálculo'!E157</f>
        <v>1</v>
      </c>
      <c r="F105" s="15" t="s">
        <v>7</v>
      </c>
      <c r="G105" s="16">
        <v>10.61</v>
      </c>
      <c r="H105" s="17">
        <v>1.96</v>
      </c>
      <c r="I105" s="16">
        <f t="shared" si="70"/>
        <v>12.57</v>
      </c>
      <c r="J105" s="17">
        <f t="shared" si="71"/>
        <v>12.57</v>
      </c>
      <c r="K105" s="18">
        <v>0.24390000000000001</v>
      </c>
      <c r="L105" s="17">
        <f t="shared" si="72"/>
        <v>13.2</v>
      </c>
      <c r="M105" s="17">
        <f t="shared" si="73"/>
        <v>2.44</v>
      </c>
      <c r="N105" s="17">
        <f t="shared" si="74"/>
        <v>15.64</v>
      </c>
      <c r="O105" s="10"/>
      <c r="P105" s="10"/>
      <c r="Q105" s="10"/>
      <c r="R105" s="10"/>
      <c r="S105" s="10"/>
      <c r="T105" s="10"/>
      <c r="U105" s="10"/>
      <c r="V105" s="10"/>
      <c r="W105" s="19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</row>
    <row r="106" spans="2:41" s="21" customFormat="1" ht="25.5" customHeight="1" x14ac:dyDescent="0.25">
      <c r="B106" s="11" t="s">
        <v>187</v>
      </c>
      <c r="C106" s="47" t="s">
        <v>188</v>
      </c>
      <c r="D106" s="25" t="s">
        <v>189</v>
      </c>
      <c r="E106" s="14">
        <v>1</v>
      </c>
      <c r="F106" s="15" t="s">
        <v>7</v>
      </c>
      <c r="G106" s="16">
        <f>'[1]Composições Próprias (2)'!I89</f>
        <v>0</v>
      </c>
      <c r="H106" s="16">
        <f>'[1]Composições Próprias (2)'!J89</f>
        <v>138.23027400000001</v>
      </c>
      <c r="I106" s="16">
        <f t="shared" si="70"/>
        <v>138.23027400000001</v>
      </c>
      <c r="J106" s="17">
        <f t="shared" si="71"/>
        <v>138.22999999999999</v>
      </c>
      <c r="K106" s="18">
        <v>0.24390000000000001</v>
      </c>
      <c r="L106" s="17">
        <f t="shared" si="72"/>
        <v>0</v>
      </c>
      <c r="M106" s="17">
        <f t="shared" si="73"/>
        <v>171.94</v>
      </c>
      <c r="N106" s="17">
        <f t="shared" si="74"/>
        <v>171.94</v>
      </c>
      <c r="O106" s="22"/>
      <c r="P106" s="10"/>
      <c r="Q106" s="10"/>
      <c r="R106" s="10"/>
      <c r="S106" s="10"/>
      <c r="T106" s="10"/>
      <c r="U106" s="10"/>
      <c r="V106" s="10"/>
      <c r="W106" s="19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</row>
    <row r="107" spans="2:41" ht="20.25" customHeight="1" x14ac:dyDescent="0.25">
      <c r="B107" s="77" t="s">
        <v>163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23">
        <f>SUM(L94:L106)</f>
        <v>1842.47</v>
      </c>
      <c r="M107" s="23">
        <f>SUM(M94:M106)</f>
        <v>1001.6100000000001</v>
      </c>
      <c r="N107" s="23">
        <f>SUM(N94:N106)</f>
        <v>2844.08</v>
      </c>
      <c r="O107" s="10"/>
      <c r="P107" s="10"/>
      <c r="Q107" s="10"/>
      <c r="R107" s="10"/>
      <c r="S107" s="10"/>
      <c r="T107" s="10"/>
      <c r="U107" s="10"/>
      <c r="V107" s="10"/>
      <c r="W107" s="2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2:41" ht="20.25" customHeight="1" x14ac:dyDescent="0.25">
      <c r="B108" s="7">
        <v>13</v>
      </c>
      <c r="C108" s="79" t="s">
        <v>190</v>
      </c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80"/>
      <c r="O108" s="10"/>
      <c r="P108" s="10"/>
      <c r="Q108" s="10"/>
      <c r="R108" s="10"/>
      <c r="S108" s="10"/>
      <c r="T108" s="10"/>
      <c r="U108" s="10"/>
      <c r="V108" s="10"/>
      <c r="W108" s="2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2:41" ht="18.75" customHeight="1" x14ac:dyDescent="0.25">
      <c r="B109" s="11" t="s">
        <v>89</v>
      </c>
      <c r="C109" s="24">
        <v>99808</v>
      </c>
      <c r="D109" s="13" t="s">
        <v>191</v>
      </c>
      <c r="E109" s="14">
        <f>'[1]Memorial de cálculo'!O69+'[1]Memorial de cálculo'!P69</f>
        <v>24</v>
      </c>
      <c r="F109" s="15" t="s">
        <v>40</v>
      </c>
      <c r="G109" s="16">
        <v>0.66</v>
      </c>
      <c r="H109" s="17">
        <v>2.16</v>
      </c>
      <c r="I109" s="16">
        <f t="shared" ref="I109" si="75">G109+H109</f>
        <v>2.8200000000000003</v>
      </c>
      <c r="J109" s="17">
        <f t="shared" ref="J109" si="76">ROUND(I109*E109,2)</f>
        <v>67.680000000000007</v>
      </c>
      <c r="K109" s="18">
        <v>0.24390000000000001</v>
      </c>
      <c r="L109" s="17">
        <f t="shared" ref="L109" si="77">ROUND((1+K109)*E109*G109,2)</f>
        <v>19.7</v>
      </c>
      <c r="M109" s="17">
        <f t="shared" ref="M109" si="78">ROUND((1+K109)*E109*H109,2)</f>
        <v>64.48</v>
      </c>
      <c r="N109" s="17">
        <f t="shared" ref="N109" si="79">ROUND(L109+M109,2)</f>
        <v>84.18</v>
      </c>
      <c r="O109" s="22"/>
      <c r="P109" s="10"/>
      <c r="Q109" s="10"/>
      <c r="R109" s="10"/>
      <c r="S109" s="10"/>
      <c r="T109" s="10"/>
      <c r="U109" s="10"/>
      <c r="V109" s="10"/>
      <c r="W109" s="2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2:41" ht="20.25" customHeight="1" x14ac:dyDescent="0.25">
      <c r="B110" s="77" t="s">
        <v>27</v>
      </c>
      <c r="C110" s="78"/>
      <c r="D110" s="78"/>
      <c r="E110" s="78"/>
      <c r="F110" s="78"/>
      <c r="G110" s="78"/>
      <c r="H110" s="78"/>
      <c r="I110" s="78"/>
      <c r="J110" s="78"/>
      <c r="K110" s="78"/>
      <c r="L110" s="23">
        <f>SUM(L109:L109)</f>
        <v>19.7</v>
      </c>
      <c r="M110" s="23">
        <f>SUM(M109:M109)</f>
        <v>64.48</v>
      </c>
      <c r="N110" s="23">
        <f>SUM(N109)</f>
        <v>84.18</v>
      </c>
    </row>
    <row r="112" spans="2:41" ht="30.75" customHeight="1" x14ac:dyDescent="0.25">
      <c r="B112" s="81" t="s">
        <v>192</v>
      </c>
      <c r="C112" s="82"/>
      <c r="D112" s="82"/>
      <c r="E112" s="82"/>
      <c r="F112" s="82"/>
      <c r="G112" s="82"/>
      <c r="H112" s="82"/>
      <c r="I112" s="82"/>
      <c r="J112" s="82"/>
      <c r="K112" s="83"/>
      <c r="L112" s="52">
        <f>L12+L17+L26+L36+L42+L48+L55+L65+L73+L78+L91+L107+L110</f>
        <v>43745.079999999987</v>
      </c>
      <c r="M112" s="52">
        <f>M12+M17+M26+M36+M42+M48+M55+M65+M73+M78+M91+M107+M110</f>
        <v>20413.200000000004</v>
      </c>
      <c r="N112" s="52">
        <f>N12+N17+N26+N36+N42+N48+N55+N65+N73+N78+N91+N107+N110</f>
        <v>64158.28</v>
      </c>
      <c r="O112" s="53"/>
      <c r="P112" s="10"/>
      <c r="Q112" s="10"/>
      <c r="R112" s="10"/>
      <c r="S112" s="10"/>
      <c r="T112" s="10"/>
      <c r="U112" s="10"/>
      <c r="V112" s="10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ht="25.5" customHeight="1" x14ac:dyDescent="0.25">
      <c r="B113" s="54"/>
      <c r="C113" s="55"/>
      <c r="D113" s="55"/>
      <c r="E113" s="56"/>
      <c r="F113" s="57"/>
      <c r="G113" s="58"/>
      <c r="H113" s="58"/>
      <c r="I113" s="58"/>
      <c r="J113" s="58"/>
      <c r="K113" s="58"/>
      <c r="L113" s="58"/>
      <c r="M113" s="58"/>
      <c r="N113" s="58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ht="15" customHeight="1" x14ac:dyDescent="0.25">
      <c r="B114" s="54"/>
      <c r="C114" s="84" t="s">
        <v>193</v>
      </c>
      <c r="D114" s="84"/>
      <c r="E114" s="59"/>
      <c r="F114" s="60"/>
      <c r="G114" s="58"/>
      <c r="H114" s="58"/>
      <c r="I114" s="58"/>
      <c r="J114" s="58"/>
      <c r="K114" s="58"/>
      <c r="L114" s="58"/>
      <c r="M114" s="58"/>
      <c r="N114" s="58"/>
      <c r="O114" s="61"/>
      <c r="P114" s="61"/>
      <c r="Q114" s="6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ht="15" customHeight="1" x14ac:dyDescent="0.25">
      <c r="B115" s="54"/>
      <c r="C115" s="75" t="s">
        <v>194</v>
      </c>
      <c r="D115" s="75"/>
      <c r="E115" s="59"/>
      <c r="F115" s="60"/>
      <c r="G115" s="58"/>
      <c r="H115" s="62"/>
      <c r="I115" s="58"/>
      <c r="J115" s="62"/>
      <c r="K115" s="62"/>
      <c r="L115" s="58"/>
      <c r="M115" s="62"/>
      <c r="N115" s="62"/>
      <c r="O115" s="61"/>
      <c r="P115" s="61"/>
      <c r="Q115" s="6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ht="15" customHeight="1" x14ac:dyDescent="0.25">
      <c r="B116" s="54"/>
      <c r="C116" s="75" t="s">
        <v>195</v>
      </c>
      <c r="D116" s="75"/>
      <c r="E116" s="63"/>
      <c r="F116" s="60"/>
      <c r="G116" s="58"/>
      <c r="H116" s="55"/>
      <c r="I116" s="58"/>
      <c r="J116" s="55"/>
      <c r="K116" s="55"/>
      <c r="L116" s="58"/>
      <c r="M116" s="55"/>
      <c r="N116" s="62"/>
      <c r="O116" s="61"/>
      <c r="P116" s="61"/>
      <c r="Q116" s="6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ht="15" customHeight="1" x14ac:dyDescent="0.25">
      <c r="B117" s="54"/>
      <c r="C117" s="75" t="s">
        <v>196</v>
      </c>
      <c r="D117" s="75"/>
      <c r="E117" s="56"/>
      <c r="F117" s="57"/>
      <c r="G117" s="58"/>
      <c r="H117" s="62"/>
      <c r="I117" s="58"/>
      <c r="J117" s="62"/>
      <c r="K117" s="62"/>
      <c r="L117" s="58"/>
      <c r="M117" s="62"/>
      <c r="N117" s="62"/>
      <c r="O117" s="61"/>
      <c r="P117" s="61"/>
      <c r="Q117" s="6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ht="15" customHeight="1" x14ac:dyDescent="0.25">
      <c r="B118" s="54"/>
      <c r="C118" s="75" t="s">
        <v>197</v>
      </c>
      <c r="D118" s="75"/>
      <c r="E118" s="59"/>
      <c r="F118" s="60"/>
      <c r="G118" s="58"/>
      <c r="H118" s="62"/>
      <c r="I118" s="58"/>
      <c r="J118" s="62"/>
      <c r="K118" s="62"/>
      <c r="L118" s="58"/>
      <c r="M118" s="62"/>
      <c r="N118" s="62"/>
      <c r="O118" s="61"/>
      <c r="P118" s="61"/>
      <c r="Q118" s="6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ht="18.75" customHeight="1" x14ac:dyDescent="0.25">
      <c r="B119" s="54"/>
      <c r="C119" s="75"/>
      <c r="D119" s="75"/>
      <c r="E119" s="59"/>
      <c r="F119" s="60"/>
      <c r="G119" s="62"/>
      <c r="H119" s="62"/>
      <c r="I119" s="62"/>
      <c r="J119" s="62"/>
      <c r="K119" s="62"/>
      <c r="L119" s="62"/>
      <c r="M119" s="62"/>
      <c r="N119" s="6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ht="15" customHeight="1" x14ac:dyDescent="0.25">
      <c r="B120" s="54"/>
      <c r="C120" s="55"/>
      <c r="D120" s="55"/>
      <c r="E120" s="56"/>
      <c r="F120" s="57"/>
      <c r="G120" s="62"/>
      <c r="H120" s="62"/>
      <c r="I120" s="62"/>
      <c r="J120" s="76" t="s">
        <v>198</v>
      </c>
      <c r="K120" s="76"/>
      <c r="L120" s="76"/>
      <c r="M120" s="76"/>
      <c r="N120" s="7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ht="15" customHeight="1" x14ac:dyDescent="0.25">
      <c r="B121" s="54"/>
      <c r="C121" s="55"/>
      <c r="D121" s="55"/>
      <c r="E121" s="56"/>
      <c r="F121" s="57"/>
      <c r="G121" s="57"/>
      <c r="H121" s="57"/>
      <c r="I121" s="57"/>
      <c r="J121" s="57"/>
      <c r="K121" s="57"/>
      <c r="L121" s="57"/>
      <c r="M121" s="57"/>
      <c r="N121" s="58"/>
      <c r="O121" s="1"/>
      <c r="P121" s="1"/>
      <c r="Q121" s="1"/>
      <c r="R121" s="1"/>
      <c r="S121" s="1"/>
      <c r="T121" s="1"/>
      <c r="U121" s="1"/>
      <c r="V121" s="1"/>
      <c r="W121" s="1" t="s">
        <v>199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ht="15" customHeight="1" x14ac:dyDescent="0.25">
      <c r="B122" s="54"/>
      <c r="C122" s="64"/>
      <c r="D122" s="64"/>
      <c r="E122" s="65"/>
      <c r="F122" s="66"/>
      <c r="G122" s="67"/>
      <c r="H122" s="67"/>
      <c r="I122" s="67"/>
      <c r="J122" s="67"/>
      <c r="K122" s="67"/>
      <c r="L122" s="67"/>
      <c r="M122" s="67"/>
      <c r="N122" s="6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ht="15" customHeight="1" x14ac:dyDescent="0.25">
      <c r="B123" s="54"/>
      <c r="C123" s="74"/>
      <c r="D123" s="74"/>
      <c r="E123" s="74"/>
      <c r="F123" s="74"/>
      <c r="G123" s="74"/>
      <c r="H123" s="74"/>
      <c r="I123" s="67"/>
      <c r="J123" s="67"/>
      <c r="K123" s="67"/>
      <c r="L123" s="67"/>
      <c r="M123" s="67"/>
      <c r="N123" s="67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ht="15" customHeight="1" x14ac:dyDescent="0.25">
      <c r="B124" s="54"/>
      <c r="C124" s="74"/>
      <c r="D124" s="74"/>
      <c r="E124" s="74"/>
      <c r="F124" s="74"/>
      <c r="G124" s="74"/>
      <c r="H124" s="74"/>
      <c r="I124" s="67"/>
      <c r="J124" s="67"/>
      <c r="K124" s="67"/>
      <c r="L124" s="67"/>
      <c r="M124" s="67"/>
      <c r="N124" s="67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ht="15" customHeight="1" x14ac:dyDescent="0.25">
      <c r="B125" s="68"/>
      <c r="C125" s="1"/>
      <c r="D125" s="1"/>
      <c r="E125" s="69"/>
      <c r="F125" s="5"/>
      <c r="G125" s="70"/>
      <c r="H125" s="70"/>
      <c r="I125" s="70"/>
      <c r="J125" s="70"/>
      <c r="K125" s="70"/>
      <c r="L125" s="70"/>
      <c r="M125" s="70"/>
      <c r="N125" s="70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ht="15" customHeight="1" x14ac:dyDescent="0.25"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ht="15" customHeight="1" x14ac:dyDescent="0.25"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ht="15" customHeight="1" x14ac:dyDescent="0.25"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5:34" ht="15" customHeight="1" x14ac:dyDescent="0.25"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5:34" ht="15" customHeight="1" x14ac:dyDescent="0.25"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5:34" ht="15" customHeight="1" x14ac:dyDescent="0.25"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5:34" ht="15" customHeight="1" x14ac:dyDescent="0.25"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5:34" ht="15" customHeight="1" x14ac:dyDescent="0.25"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5:34" ht="15" customHeight="1" x14ac:dyDescent="0.25"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5:34" ht="15" customHeight="1" x14ac:dyDescent="0.25"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5:34" ht="15" customHeight="1" x14ac:dyDescent="0.25"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5:34" ht="15" customHeight="1" x14ac:dyDescent="0.25"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5:34" ht="15" customHeight="1" x14ac:dyDescent="0.25"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5:34" ht="15" customHeight="1" x14ac:dyDescent="0.25"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5:34" ht="15" customHeight="1" x14ac:dyDescent="0.25"/>
    <row r="141" spans="15:34" ht="15" customHeight="1" x14ac:dyDescent="0.25"/>
    <row r="142" spans="15:34" ht="15" customHeight="1" x14ac:dyDescent="0.25"/>
    <row r="143" spans="15:34" ht="15" customHeight="1" x14ac:dyDescent="0.25"/>
    <row r="144" spans="15:3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</sheetData>
  <mergeCells count="41">
    <mergeCell ref="B17:K17"/>
    <mergeCell ref="B1:N1"/>
    <mergeCell ref="B2:N2"/>
    <mergeCell ref="B3:N3"/>
    <mergeCell ref="B4:N4"/>
    <mergeCell ref="B5:N5"/>
    <mergeCell ref="B6:B7"/>
    <mergeCell ref="C6:C7"/>
    <mergeCell ref="D6:D7"/>
    <mergeCell ref="E6:E7"/>
    <mergeCell ref="F6:F7"/>
    <mergeCell ref="G6:I6"/>
    <mergeCell ref="J6:J7"/>
    <mergeCell ref="K6:K7"/>
    <mergeCell ref="L6:N6"/>
    <mergeCell ref="B12:K12"/>
    <mergeCell ref="B102:D102"/>
    <mergeCell ref="B26:K26"/>
    <mergeCell ref="B36:K36"/>
    <mergeCell ref="B42:K42"/>
    <mergeCell ref="B48:K48"/>
    <mergeCell ref="B55:K55"/>
    <mergeCell ref="B65:K65"/>
    <mergeCell ref="B73:K73"/>
    <mergeCell ref="B78:K78"/>
    <mergeCell ref="B91:K91"/>
    <mergeCell ref="B93:D93"/>
    <mergeCell ref="B100:D100"/>
    <mergeCell ref="J120:N120"/>
    <mergeCell ref="C123:H123"/>
    <mergeCell ref="B107:K107"/>
    <mergeCell ref="C108:N108"/>
    <mergeCell ref="B110:K110"/>
    <mergeCell ref="B112:K112"/>
    <mergeCell ref="C114:D114"/>
    <mergeCell ref="C115:D115"/>
    <mergeCell ref="C124:H124"/>
    <mergeCell ref="C116:D116"/>
    <mergeCell ref="C117:D117"/>
    <mergeCell ref="C118:D118"/>
    <mergeCell ref="C119:D119"/>
  </mergeCells>
  <pageMargins left="0.78740157480314965" right="0.59055118110236227" top="1.1811023622047245" bottom="0.78740157480314965" header="0.31496062992125984" footer="0.31496062992125984"/>
  <pageSetup paperSize="9" scale="54" fitToHeight="0" orientation="landscape" r:id="rId1"/>
  <rowBreaks count="4" manualBreakCount="4">
    <brk id="36" min="1" max="13" man="1"/>
    <brk id="55" min="1" max="13" man="1"/>
    <brk id="78" min="1" max="13" man="1"/>
    <brk id="9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 + MÃO DE OBRA (VP)</vt:lpstr>
      <vt:lpstr>'MATERIAL + MÃO DE OBRA (VP)'!Area_de_impressao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Almeida da Silva</dc:creator>
  <cp:lastModifiedBy>Cristiane Oliveira</cp:lastModifiedBy>
  <dcterms:created xsi:type="dcterms:W3CDTF">2021-09-14T12:10:19Z</dcterms:created>
  <dcterms:modified xsi:type="dcterms:W3CDTF">2021-09-14T12:59:24Z</dcterms:modified>
</cp:coreProperties>
</file>