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pras 06 - CRISTIANE\"/>
    </mc:Choice>
  </mc:AlternateContent>
  <xr:revisionPtr revIDLastSave="0" documentId="8_{FB4BB5A8-B506-4BD6-9318-89F6C8246483}" xr6:coauthVersionLast="47" xr6:coauthVersionMax="47" xr10:uidLastSave="{00000000-0000-0000-0000-000000000000}"/>
  <bookViews>
    <workbookView xWindow="-120" yWindow="-120" windowWidth="29040" windowHeight="15840" xr2:uid="{FA658D61-399E-4B3E-92EB-4AE9EC34FB2E}"/>
  </bookViews>
  <sheets>
    <sheet name="MATERIAL + MÃO DE OBRA TIP. 01" sheetId="1" r:id="rId1"/>
    <sheet name="MATERIAL + MÃO DE OBRA 02" sheetId="2" r:id="rId2"/>
    <sheet name="MATERIAL + MÃO DE OBRA 03" sheetId="3" r:id="rId3"/>
  </sheets>
  <externalReferences>
    <externalReference r:id="rId4"/>
    <externalReference r:id="rId5"/>
  </externalReferences>
  <definedNames>
    <definedName name="_xlnm.Print_Area" localSheetId="1">'MATERIAL + MÃO DE OBRA 02'!$B$1:$N$111</definedName>
    <definedName name="_xlnm.Print_Area" localSheetId="2">'MATERIAL + MÃO DE OBRA 03'!$B$1:$N$111</definedName>
    <definedName name="_xlnm.Print_Area" localSheetId="0">'MATERIAL + MÃO DE OBRA TIP. 01'!$B$1:$N$111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3" l="1"/>
  <c r="M98" i="3" s="1"/>
  <c r="L97" i="3"/>
  <c r="L98" i="3" s="1"/>
  <c r="I97" i="3"/>
  <c r="J97" i="3" s="1"/>
  <c r="Q95" i="3"/>
  <c r="R95" i="3" s="1"/>
  <c r="P95" i="3"/>
  <c r="M94" i="3"/>
  <c r="L94" i="3"/>
  <c r="J94" i="3"/>
  <c r="I94" i="3"/>
  <c r="M93" i="3"/>
  <c r="L93" i="3"/>
  <c r="N93" i="3" s="1"/>
  <c r="I93" i="3"/>
  <c r="J93" i="3" s="1"/>
  <c r="M92" i="3"/>
  <c r="L92" i="3"/>
  <c r="N92" i="3" s="1"/>
  <c r="I92" i="3"/>
  <c r="J92" i="3" s="1"/>
  <c r="M91" i="3"/>
  <c r="L91" i="3"/>
  <c r="N91" i="3" s="1"/>
  <c r="I91" i="3"/>
  <c r="J91" i="3" s="1"/>
  <c r="M90" i="3"/>
  <c r="L90" i="3"/>
  <c r="N90" i="3" s="1"/>
  <c r="I90" i="3"/>
  <c r="J90" i="3" s="1"/>
  <c r="I89" i="3"/>
  <c r="E89" i="3"/>
  <c r="M89" i="3" s="1"/>
  <c r="I88" i="3"/>
  <c r="E88" i="3"/>
  <c r="M88" i="3" s="1"/>
  <c r="I87" i="3"/>
  <c r="E87" i="3"/>
  <c r="M87" i="3" s="1"/>
  <c r="M86" i="3"/>
  <c r="L86" i="3"/>
  <c r="I86" i="3"/>
  <c r="J86" i="3" s="1"/>
  <c r="M85" i="3"/>
  <c r="L85" i="3"/>
  <c r="N85" i="3" s="1"/>
  <c r="J85" i="3"/>
  <c r="I85" i="3"/>
  <c r="M84" i="3"/>
  <c r="N84" i="3" s="1"/>
  <c r="L84" i="3"/>
  <c r="I84" i="3"/>
  <c r="J84" i="3" s="1"/>
  <c r="H81" i="3"/>
  <c r="G81" i="3"/>
  <c r="E81" i="3"/>
  <c r="M80" i="3"/>
  <c r="L80" i="3"/>
  <c r="I80" i="3"/>
  <c r="J80" i="3" s="1"/>
  <c r="M79" i="3"/>
  <c r="L79" i="3"/>
  <c r="N79" i="3" s="1"/>
  <c r="I79" i="3"/>
  <c r="J79" i="3" s="1"/>
  <c r="M78" i="3"/>
  <c r="I78" i="3"/>
  <c r="E78" i="3"/>
  <c r="L78" i="3" s="1"/>
  <c r="I77" i="3"/>
  <c r="E77" i="3"/>
  <c r="M77" i="3" s="1"/>
  <c r="I76" i="3"/>
  <c r="J76" i="3" s="1"/>
  <c r="E76" i="3"/>
  <c r="M76" i="3" s="1"/>
  <c r="M74" i="3"/>
  <c r="G74" i="3"/>
  <c r="L74" i="3" s="1"/>
  <c r="N74" i="3" s="1"/>
  <c r="M73" i="3"/>
  <c r="L73" i="3"/>
  <c r="I73" i="3"/>
  <c r="J73" i="3" s="1"/>
  <c r="M72" i="3"/>
  <c r="L72" i="3"/>
  <c r="N72" i="3" s="1"/>
  <c r="J72" i="3"/>
  <c r="I72" i="3"/>
  <c r="H71" i="3"/>
  <c r="G71" i="3"/>
  <c r="E71" i="3"/>
  <c r="I70" i="3"/>
  <c r="E70" i="3"/>
  <c r="L70" i="3" s="1"/>
  <c r="I69" i="3"/>
  <c r="E69" i="3"/>
  <c r="M69" i="3" s="1"/>
  <c r="I68" i="3"/>
  <c r="E68" i="3"/>
  <c r="M68" i="3" s="1"/>
  <c r="I67" i="3"/>
  <c r="E67" i="3"/>
  <c r="M67" i="3" s="1"/>
  <c r="I63" i="3"/>
  <c r="E63" i="3"/>
  <c r="M63" i="3" s="1"/>
  <c r="I62" i="3"/>
  <c r="E62" i="3"/>
  <c r="M62" i="3" s="1"/>
  <c r="Q62" i="3" s="1"/>
  <c r="I61" i="3"/>
  <c r="E61" i="3"/>
  <c r="M61" i="3" s="1"/>
  <c r="Q61" i="3" s="1"/>
  <c r="I60" i="3"/>
  <c r="E60" i="3"/>
  <c r="M60" i="3" s="1"/>
  <c r="M64" i="3" s="1"/>
  <c r="I57" i="3"/>
  <c r="E57" i="3"/>
  <c r="M57" i="3" s="1"/>
  <c r="I56" i="3"/>
  <c r="E56" i="3"/>
  <c r="M56" i="3" s="1"/>
  <c r="I55" i="3"/>
  <c r="E55" i="3"/>
  <c r="M55" i="3" s="1"/>
  <c r="Q55" i="3" s="1"/>
  <c r="G54" i="3"/>
  <c r="I54" i="3" s="1"/>
  <c r="E54" i="3"/>
  <c r="M54" i="3" s="1"/>
  <c r="Q54" i="3" s="1"/>
  <c r="I53" i="3"/>
  <c r="E53" i="3"/>
  <c r="M53" i="3" s="1"/>
  <c r="M50" i="3"/>
  <c r="G50" i="3"/>
  <c r="L50" i="3" s="1"/>
  <c r="H49" i="3"/>
  <c r="G49" i="3"/>
  <c r="I49" i="3" s="1"/>
  <c r="J49" i="3" s="1"/>
  <c r="E49" i="3"/>
  <c r="M48" i="3"/>
  <c r="L48" i="3"/>
  <c r="J48" i="3"/>
  <c r="I48" i="3"/>
  <c r="I47" i="3"/>
  <c r="J47" i="3" s="1"/>
  <c r="E47" i="3"/>
  <c r="M47" i="3" s="1"/>
  <c r="I46" i="3"/>
  <c r="J46" i="3" s="1"/>
  <c r="E46" i="3"/>
  <c r="M46" i="3" s="1"/>
  <c r="M45" i="3"/>
  <c r="I45" i="3"/>
  <c r="E45" i="3"/>
  <c r="L45" i="3" s="1"/>
  <c r="M44" i="3"/>
  <c r="I44" i="3"/>
  <c r="J44" i="3" s="1"/>
  <c r="E44" i="3"/>
  <c r="L44" i="3" s="1"/>
  <c r="N44" i="3" s="1"/>
  <c r="M41" i="3"/>
  <c r="L41" i="3"/>
  <c r="J41" i="3"/>
  <c r="I41" i="3"/>
  <c r="H40" i="3"/>
  <c r="M40" i="3" s="1"/>
  <c r="G40" i="3"/>
  <c r="E40" i="3"/>
  <c r="L40" i="3" s="1"/>
  <c r="I39" i="3"/>
  <c r="E39" i="3"/>
  <c r="M39" i="3" s="1"/>
  <c r="I38" i="3"/>
  <c r="E38" i="3"/>
  <c r="M38" i="3" s="1"/>
  <c r="I37" i="3"/>
  <c r="E37" i="3"/>
  <c r="M37" i="3" s="1"/>
  <c r="I36" i="3"/>
  <c r="E36" i="3"/>
  <c r="M36" i="3" s="1"/>
  <c r="I35" i="3"/>
  <c r="E35" i="3"/>
  <c r="M35" i="3" s="1"/>
  <c r="M32" i="3"/>
  <c r="L32" i="3"/>
  <c r="N32" i="3" s="1"/>
  <c r="I32" i="3"/>
  <c r="J32" i="3" s="1"/>
  <c r="M31" i="3"/>
  <c r="L31" i="3"/>
  <c r="N31" i="3" s="1"/>
  <c r="I31" i="3"/>
  <c r="J31" i="3" s="1"/>
  <c r="I30" i="3"/>
  <c r="J30" i="3" s="1"/>
  <c r="E30" i="3"/>
  <c r="L30" i="3" s="1"/>
  <c r="M29" i="3"/>
  <c r="I29" i="3"/>
  <c r="E29" i="3"/>
  <c r="L29" i="3" s="1"/>
  <c r="L33" i="3" s="1"/>
  <c r="M26" i="3"/>
  <c r="L26" i="3"/>
  <c r="N26" i="3" s="1"/>
  <c r="I26" i="3"/>
  <c r="J26" i="3" s="1"/>
  <c r="I25" i="3"/>
  <c r="J25" i="3" s="1"/>
  <c r="E25" i="3"/>
  <c r="L25" i="3" s="1"/>
  <c r="L24" i="3"/>
  <c r="I24" i="3"/>
  <c r="E24" i="3"/>
  <c r="J24" i="3" s="1"/>
  <c r="I21" i="3"/>
  <c r="E21" i="3"/>
  <c r="M21" i="3" s="1"/>
  <c r="L20" i="3"/>
  <c r="I20" i="3"/>
  <c r="E20" i="3"/>
  <c r="M20" i="3" s="1"/>
  <c r="I19" i="3"/>
  <c r="E19" i="3"/>
  <c r="M19" i="3" s="1"/>
  <c r="I18" i="3"/>
  <c r="E18" i="3"/>
  <c r="M18" i="3" s="1"/>
  <c r="G17" i="3"/>
  <c r="I17" i="3" s="1"/>
  <c r="J17" i="3" s="1"/>
  <c r="E17" i="3"/>
  <c r="M17" i="3" s="1"/>
  <c r="M16" i="3"/>
  <c r="H16" i="3"/>
  <c r="G16" i="3"/>
  <c r="I16" i="3" s="1"/>
  <c r="J16" i="3" s="1"/>
  <c r="E16" i="3"/>
  <c r="I15" i="3"/>
  <c r="E15" i="3"/>
  <c r="L15" i="3" s="1"/>
  <c r="I14" i="3"/>
  <c r="E14" i="3"/>
  <c r="J14" i="3" s="1"/>
  <c r="I11" i="3"/>
  <c r="J11" i="3" s="1"/>
  <c r="E11" i="3"/>
  <c r="M11" i="3" s="1"/>
  <c r="M10" i="3"/>
  <c r="I10" i="3"/>
  <c r="J10" i="3" s="1"/>
  <c r="E10" i="3"/>
  <c r="L10" i="3" s="1"/>
  <c r="H9" i="3"/>
  <c r="G9" i="3"/>
  <c r="E9" i="3"/>
  <c r="M9" i="3" s="1"/>
  <c r="M97" i="2"/>
  <c r="M98" i="2" s="1"/>
  <c r="L97" i="2"/>
  <c r="N97" i="2" s="1"/>
  <c r="N98" i="2" s="1"/>
  <c r="I97" i="2"/>
  <c r="J97" i="2" s="1"/>
  <c r="M94" i="2"/>
  <c r="L94" i="2"/>
  <c r="N94" i="2" s="1"/>
  <c r="I94" i="2"/>
  <c r="J94" i="2" s="1"/>
  <c r="Q93" i="2"/>
  <c r="P93" i="2"/>
  <c r="M93" i="2"/>
  <c r="L93" i="2"/>
  <c r="N93" i="2" s="1"/>
  <c r="I93" i="2"/>
  <c r="J93" i="2" s="1"/>
  <c r="M92" i="2"/>
  <c r="L92" i="2"/>
  <c r="I92" i="2"/>
  <c r="J92" i="2" s="1"/>
  <c r="M91" i="2"/>
  <c r="L91" i="2"/>
  <c r="N91" i="2" s="1"/>
  <c r="I91" i="2"/>
  <c r="J91" i="2" s="1"/>
  <c r="M90" i="2"/>
  <c r="L90" i="2"/>
  <c r="N90" i="2" s="1"/>
  <c r="I90" i="2"/>
  <c r="J90" i="2" s="1"/>
  <c r="I89" i="2"/>
  <c r="J89" i="2" s="1"/>
  <c r="E89" i="2"/>
  <c r="M89" i="2" s="1"/>
  <c r="I88" i="2"/>
  <c r="J88" i="2" s="1"/>
  <c r="E88" i="2"/>
  <c r="M88" i="2" s="1"/>
  <c r="M87" i="2"/>
  <c r="I87" i="2"/>
  <c r="J87" i="2" s="1"/>
  <c r="E87" i="2"/>
  <c r="L87" i="2" s="1"/>
  <c r="M86" i="2"/>
  <c r="L86" i="2"/>
  <c r="N86" i="2" s="1"/>
  <c r="I86" i="2"/>
  <c r="J86" i="2" s="1"/>
  <c r="M85" i="2"/>
  <c r="L85" i="2"/>
  <c r="J85" i="2"/>
  <c r="I85" i="2"/>
  <c r="M84" i="2"/>
  <c r="L84" i="2"/>
  <c r="I84" i="2"/>
  <c r="J84" i="2" s="1"/>
  <c r="I81" i="2"/>
  <c r="E81" i="2"/>
  <c r="M81" i="2" s="1"/>
  <c r="M80" i="2"/>
  <c r="I80" i="2"/>
  <c r="E80" i="2"/>
  <c r="L80" i="2" s="1"/>
  <c r="I79" i="2"/>
  <c r="E79" i="2"/>
  <c r="M79" i="2" s="1"/>
  <c r="I78" i="2"/>
  <c r="E78" i="2"/>
  <c r="M78" i="2" s="1"/>
  <c r="L77" i="2"/>
  <c r="I77" i="2"/>
  <c r="E77" i="2"/>
  <c r="M77" i="2" s="1"/>
  <c r="M76" i="2"/>
  <c r="I76" i="2"/>
  <c r="J76" i="2" s="1"/>
  <c r="E76" i="2"/>
  <c r="L76" i="2" s="1"/>
  <c r="M74" i="2"/>
  <c r="G74" i="2"/>
  <c r="I74" i="2" s="1"/>
  <c r="J74" i="2" s="1"/>
  <c r="M73" i="2"/>
  <c r="L73" i="2"/>
  <c r="N73" i="2" s="1"/>
  <c r="I73" i="2"/>
  <c r="J73" i="2" s="1"/>
  <c r="M72" i="2"/>
  <c r="L72" i="2"/>
  <c r="N72" i="2" s="1"/>
  <c r="I72" i="2"/>
  <c r="J72" i="2" s="1"/>
  <c r="H71" i="2"/>
  <c r="G71" i="2"/>
  <c r="E71" i="2"/>
  <c r="L71" i="2" s="1"/>
  <c r="I70" i="2"/>
  <c r="E70" i="2"/>
  <c r="M70" i="2" s="1"/>
  <c r="I69" i="2"/>
  <c r="E69" i="2"/>
  <c r="M69" i="2" s="1"/>
  <c r="M68" i="2"/>
  <c r="I68" i="2"/>
  <c r="J68" i="2" s="1"/>
  <c r="E68" i="2"/>
  <c r="L68" i="2" s="1"/>
  <c r="I67" i="2"/>
  <c r="E67" i="2"/>
  <c r="M67" i="2" s="1"/>
  <c r="Q66" i="2" s="1"/>
  <c r="I63" i="2"/>
  <c r="E63" i="2"/>
  <c r="L63" i="2" s="1"/>
  <c r="J62" i="2"/>
  <c r="I62" i="2"/>
  <c r="E62" i="2"/>
  <c r="M62" i="2" s="1"/>
  <c r="Q61" i="2" s="1"/>
  <c r="I61" i="2"/>
  <c r="E61" i="2"/>
  <c r="M61" i="2" s="1"/>
  <c r="Q60" i="2" s="1"/>
  <c r="I60" i="2"/>
  <c r="E60" i="2"/>
  <c r="M60" i="2" s="1"/>
  <c r="I57" i="2"/>
  <c r="E57" i="2"/>
  <c r="M57" i="2" s="1"/>
  <c r="L56" i="2"/>
  <c r="I56" i="2"/>
  <c r="J56" i="2" s="1"/>
  <c r="E56" i="2"/>
  <c r="M56" i="2" s="1"/>
  <c r="I55" i="2"/>
  <c r="E55" i="2"/>
  <c r="M55" i="2" s="1"/>
  <c r="Q54" i="2" s="1"/>
  <c r="G54" i="2"/>
  <c r="I54" i="2" s="1"/>
  <c r="E54" i="2"/>
  <c r="M54" i="2" s="1"/>
  <c r="Q53" i="2" s="1"/>
  <c r="I53" i="2"/>
  <c r="E53" i="2"/>
  <c r="L53" i="2" s="1"/>
  <c r="M50" i="2"/>
  <c r="L50" i="2"/>
  <c r="N50" i="2" s="1"/>
  <c r="G50" i="2"/>
  <c r="I50" i="2" s="1"/>
  <c r="J50" i="2" s="1"/>
  <c r="H49" i="2"/>
  <c r="G49" i="2"/>
  <c r="I49" i="2" s="1"/>
  <c r="J49" i="2" s="1"/>
  <c r="E49" i="2"/>
  <c r="I48" i="2"/>
  <c r="J48" i="2" s="1"/>
  <c r="E48" i="2"/>
  <c r="M48" i="2" s="1"/>
  <c r="I47" i="2"/>
  <c r="E47" i="2"/>
  <c r="L47" i="2" s="1"/>
  <c r="I46" i="2"/>
  <c r="E46" i="2"/>
  <c r="M46" i="2" s="1"/>
  <c r="I45" i="2"/>
  <c r="E45" i="2"/>
  <c r="M45" i="2" s="1"/>
  <c r="I44" i="2"/>
  <c r="J44" i="2" s="1"/>
  <c r="E44" i="2"/>
  <c r="M44" i="2" s="1"/>
  <c r="M41" i="2"/>
  <c r="L41" i="2"/>
  <c r="J41" i="2"/>
  <c r="I41" i="2"/>
  <c r="H40" i="2"/>
  <c r="G40" i="2"/>
  <c r="E40" i="2"/>
  <c r="I39" i="2"/>
  <c r="E39" i="2"/>
  <c r="M39" i="2" s="1"/>
  <c r="I38" i="2"/>
  <c r="E38" i="2"/>
  <c r="M38" i="2" s="1"/>
  <c r="I37" i="2"/>
  <c r="E37" i="2"/>
  <c r="J37" i="2" s="1"/>
  <c r="I36" i="2"/>
  <c r="E36" i="2"/>
  <c r="M36" i="2" s="1"/>
  <c r="I35" i="2"/>
  <c r="E35" i="2"/>
  <c r="M35" i="2" s="1"/>
  <c r="Q35" i="2" s="1"/>
  <c r="Q42" i="2" s="1"/>
  <c r="M32" i="2"/>
  <c r="L32" i="2"/>
  <c r="J32" i="2"/>
  <c r="I32" i="2"/>
  <c r="M31" i="2"/>
  <c r="L31" i="2"/>
  <c r="I31" i="2"/>
  <c r="J31" i="2" s="1"/>
  <c r="I30" i="2"/>
  <c r="J30" i="2" s="1"/>
  <c r="E30" i="2"/>
  <c r="L30" i="2" s="1"/>
  <c r="I29" i="2"/>
  <c r="E29" i="2"/>
  <c r="M29" i="2" s="1"/>
  <c r="N26" i="2"/>
  <c r="M26" i="2"/>
  <c r="L26" i="2"/>
  <c r="I26" i="2"/>
  <c r="J26" i="2" s="1"/>
  <c r="I25" i="2"/>
  <c r="E25" i="2"/>
  <c r="L25" i="2" s="1"/>
  <c r="I24" i="2"/>
  <c r="E24" i="2"/>
  <c r="M24" i="2" s="1"/>
  <c r="I21" i="2"/>
  <c r="E21" i="2"/>
  <c r="M21" i="2" s="1"/>
  <c r="I20" i="2"/>
  <c r="E20" i="2"/>
  <c r="M20" i="2" s="1"/>
  <c r="I19" i="2"/>
  <c r="E19" i="2"/>
  <c r="M19" i="2" s="1"/>
  <c r="I18" i="2"/>
  <c r="E18" i="2"/>
  <c r="M18" i="2" s="1"/>
  <c r="I17" i="2"/>
  <c r="G17" i="2"/>
  <c r="E17" i="2"/>
  <c r="L17" i="2" s="1"/>
  <c r="H16" i="2"/>
  <c r="G16" i="2"/>
  <c r="E16" i="2"/>
  <c r="L16" i="2" s="1"/>
  <c r="I15" i="2"/>
  <c r="E15" i="2"/>
  <c r="L15" i="2" s="1"/>
  <c r="I14" i="2"/>
  <c r="E14" i="2"/>
  <c r="M14" i="2" s="1"/>
  <c r="I11" i="2"/>
  <c r="E11" i="2"/>
  <c r="L11" i="2" s="1"/>
  <c r="I10" i="2"/>
  <c r="E10" i="2"/>
  <c r="M10" i="2" s="1"/>
  <c r="H9" i="2"/>
  <c r="G9" i="2"/>
  <c r="I9" i="2" s="1"/>
  <c r="E9" i="2"/>
  <c r="M97" i="1"/>
  <c r="M98" i="1" s="1"/>
  <c r="L97" i="1"/>
  <c r="L98" i="1" s="1"/>
  <c r="I97" i="1"/>
  <c r="J97" i="1" s="1"/>
  <c r="M94" i="1"/>
  <c r="L94" i="1"/>
  <c r="I94" i="1"/>
  <c r="J94" i="1" s="1"/>
  <c r="I93" i="1"/>
  <c r="E93" i="1"/>
  <c r="M93" i="1" s="1"/>
  <c r="I92" i="1"/>
  <c r="E92" i="1"/>
  <c r="M92" i="1" s="1"/>
  <c r="I91" i="1"/>
  <c r="E91" i="1"/>
  <c r="L91" i="1" s="1"/>
  <c r="I90" i="1"/>
  <c r="E90" i="1"/>
  <c r="M90" i="1" s="1"/>
  <c r="I89" i="1"/>
  <c r="E89" i="1"/>
  <c r="M89" i="1" s="1"/>
  <c r="M88" i="1"/>
  <c r="I88" i="1"/>
  <c r="E88" i="1"/>
  <c r="L88" i="1" s="1"/>
  <c r="I87" i="1"/>
  <c r="E87" i="1"/>
  <c r="M87" i="1" s="1"/>
  <c r="L86" i="1"/>
  <c r="N86" i="1" s="1"/>
  <c r="I86" i="1"/>
  <c r="J86" i="1" s="1"/>
  <c r="E86" i="1"/>
  <c r="M86" i="1" s="1"/>
  <c r="I85" i="1"/>
  <c r="E85" i="1"/>
  <c r="M85" i="1" s="1"/>
  <c r="I84" i="1"/>
  <c r="E84" i="1"/>
  <c r="M84" i="1" s="1"/>
  <c r="H81" i="1"/>
  <c r="G81" i="1"/>
  <c r="E81" i="1"/>
  <c r="I80" i="1"/>
  <c r="E80" i="1"/>
  <c r="M80" i="1" s="1"/>
  <c r="I79" i="1"/>
  <c r="E79" i="1"/>
  <c r="M79" i="1" s="1"/>
  <c r="M78" i="1"/>
  <c r="I78" i="1"/>
  <c r="E78" i="1"/>
  <c r="L78" i="1" s="1"/>
  <c r="I77" i="1"/>
  <c r="E77" i="1"/>
  <c r="M77" i="1" s="1"/>
  <c r="I76" i="1"/>
  <c r="E76" i="1"/>
  <c r="M76" i="1" s="1"/>
  <c r="M74" i="1"/>
  <c r="G74" i="1"/>
  <c r="L74" i="1" s="1"/>
  <c r="M73" i="1"/>
  <c r="N73" i="1" s="1"/>
  <c r="L73" i="1"/>
  <c r="I73" i="1"/>
  <c r="J73" i="1" s="1"/>
  <c r="M72" i="1"/>
  <c r="L72" i="1"/>
  <c r="N72" i="1" s="1"/>
  <c r="I72" i="1"/>
  <c r="J72" i="1" s="1"/>
  <c r="H71" i="1"/>
  <c r="M71" i="1" s="1"/>
  <c r="G71" i="1"/>
  <c r="E71" i="1"/>
  <c r="I70" i="1"/>
  <c r="E70" i="1"/>
  <c r="M70" i="1" s="1"/>
  <c r="I69" i="1"/>
  <c r="E69" i="1"/>
  <c r="M69" i="1" s="1"/>
  <c r="I68" i="1"/>
  <c r="E68" i="1"/>
  <c r="M68" i="1" s="1"/>
  <c r="L67" i="1"/>
  <c r="I67" i="1"/>
  <c r="J67" i="1" s="1"/>
  <c r="E67" i="1"/>
  <c r="M67" i="1" s="1"/>
  <c r="M63" i="1"/>
  <c r="I63" i="1"/>
  <c r="J63" i="1" s="1"/>
  <c r="E63" i="1"/>
  <c r="L63" i="1" s="1"/>
  <c r="I62" i="1"/>
  <c r="E62" i="1"/>
  <c r="M62" i="1" s="1"/>
  <c r="Q61" i="1" s="1"/>
  <c r="I61" i="1"/>
  <c r="E61" i="1"/>
  <c r="M61" i="1" s="1"/>
  <c r="Q60" i="1" s="1"/>
  <c r="I60" i="1"/>
  <c r="E60" i="1"/>
  <c r="M60" i="1" s="1"/>
  <c r="I57" i="1"/>
  <c r="E57" i="1"/>
  <c r="M57" i="1" s="1"/>
  <c r="I56" i="1"/>
  <c r="E56" i="1"/>
  <c r="M56" i="1" s="1"/>
  <c r="L55" i="1"/>
  <c r="I55" i="1"/>
  <c r="E55" i="1"/>
  <c r="M55" i="1" s="1"/>
  <c r="Q54" i="1" s="1"/>
  <c r="G54" i="1"/>
  <c r="I54" i="1" s="1"/>
  <c r="J54" i="1" s="1"/>
  <c r="E54" i="1"/>
  <c r="I53" i="1"/>
  <c r="E53" i="1"/>
  <c r="L53" i="1" s="1"/>
  <c r="M50" i="1"/>
  <c r="G50" i="1"/>
  <c r="L50" i="1" s="1"/>
  <c r="H49" i="1"/>
  <c r="G49" i="1"/>
  <c r="E49" i="1"/>
  <c r="M49" i="1" s="1"/>
  <c r="M48" i="1"/>
  <c r="N48" i="1" s="1"/>
  <c r="L48" i="1"/>
  <c r="I48" i="1"/>
  <c r="J48" i="1" s="1"/>
  <c r="I47" i="1"/>
  <c r="E47" i="1"/>
  <c r="M47" i="1" s="1"/>
  <c r="I46" i="1"/>
  <c r="E46" i="1"/>
  <c r="M46" i="1" s="1"/>
  <c r="I45" i="1"/>
  <c r="E45" i="1"/>
  <c r="M45" i="1" s="1"/>
  <c r="I44" i="1"/>
  <c r="E44" i="1"/>
  <c r="M44" i="1" s="1"/>
  <c r="M41" i="1"/>
  <c r="L41" i="1"/>
  <c r="I41" i="1"/>
  <c r="J41" i="1" s="1"/>
  <c r="H40" i="1"/>
  <c r="G40" i="1"/>
  <c r="I40" i="1" s="1"/>
  <c r="E40" i="1"/>
  <c r="M40" i="1" s="1"/>
  <c r="I39" i="1"/>
  <c r="E39" i="1"/>
  <c r="M39" i="1" s="1"/>
  <c r="I38" i="1"/>
  <c r="E38" i="1"/>
  <c r="M38" i="1" s="1"/>
  <c r="L37" i="1"/>
  <c r="I37" i="1"/>
  <c r="J37" i="1" s="1"/>
  <c r="E37" i="1"/>
  <c r="M37" i="1" s="1"/>
  <c r="I36" i="1"/>
  <c r="E36" i="1"/>
  <c r="M36" i="1" s="1"/>
  <c r="I35" i="1"/>
  <c r="E35" i="1"/>
  <c r="M35" i="1" s="1"/>
  <c r="M32" i="1"/>
  <c r="L32" i="1"/>
  <c r="J32" i="1"/>
  <c r="I32" i="1"/>
  <c r="M31" i="1"/>
  <c r="L31" i="1"/>
  <c r="I31" i="1"/>
  <c r="J31" i="1" s="1"/>
  <c r="I30" i="1"/>
  <c r="E30" i="1"/>
  <c r="M30" i="1" s="1"/>
  <c r="I29" i="1"/>
  <c r="E29" i="1"/>
  <c r="J29" i="1" s="1"/>
  <c r="H26" i="1"/>
  <c r="M26" i="1" s="1"/>
  <c r="G26" i="1"/>
  <c r="L26" i="1" s="1"/>
  <c r="M25" i="1"/>
  <c r="L25" i="1"/>
  <c r="N25" i="1" s="1"/>
  <c r="I25" i="1"/>
  <c r="J25" i="1" s="1"/>
  <c r="I24" i="1"/>
  <c r="E24" i="1"/>
  <c r="M24" i="1" s="1"/>
  <c r="I21" i="1"/>
  <c r="E21" i="1"/>
  <c r="M21" i="1" s="1"/>
  <c r="I20" i="1"/>
  <c r="E20" i="1"/>
  <c r="M20" i="1" s="1"/>
  <c r="I19" i="1"/>
  <c r="E19" i="1"/>
  <c r="J19" i="1" s="1"/>
  <c r="I18" i="1"/>
  <c r="J18" i="1" s="1"/>
  <c r="E18" i="1"/>
  <c r="L18" i="1" s="1"/>
  <c r="G17" i="1"/>
  <c r="I17" i="1" s="1"/>
  <c r="J17" i="1" s="1"/>
  <c r="E17" i="1"/>
  <c r="M17" i="1" s="1"/>
  <c r="L16" i="1"/>
  <c r="H16" i="1"/>
  <c r="G16" i="1"/>
  <c r="E16" i="1"/>
  <c r="I15" i="1"/>
  <c r="J15" i="1" s="1"/>
  <c r="E15" i="1"/>
  <c r="M15" i="1" s="1"/>
  <c r="I14" i="1"/>
  <c r="E14" i="1"/>
  <c r="M14" i="1" s="1"/>
  <c r="I11" i="1"/>
  <c r="E11" i="1"/>
  <c r="M11" i="1" s="1"/>
  <c r="I10" i="1"/>
  <c r="E10" i="1"/>
  <c r="M10" i="1" s="1"/>
  <c r="H9" i="1"/>
  <c r="G9" i="1"/>
  <c r="E9" i="1"/>
  <c r="J24" i="1" l="1"/>
  <c r="J35" i="1"/>
  <c r="L44" i="1"/>
  <c r="N44" i="1" s="1"/>
  <c r="N63" i="1"/>
  <c r="J88" i="1"/>
  <c r="I40" i="2"/>
  <c r="J40" i="2" s="1"/>
  <c r="M49" i="2"/>
  <c r="N68" i="2"/>
  <c r="N76" i="2"/>
  <c r="J80" i="2"/>
  <c r="L14" i="3"/>
  <c r="J18" i="3"/>
  <c r="J20" i="3"/>
  <c r="J45" i="3"/>
  <c r="L71" i="3"/>
  <c r="J11" i="1"/>
  <c r="M16" i="1"/>
  <c r="J45" i="1"/>
  <c r="J47" i="1"/>
  <c r="J77" i="1"/>
  <c r="J91" i="1"/>
  <c r="J11" i="2"/>
  <c r="J36" i="2"/>
  <c r="J47" i="2"/>
  <c r="N56" i="2"/>
  <c r="J15" i="3"/>
  <c r="J19" i="3"/>
  <c r="L81" i="3"/>
  <c r="N81" i="3" s="1"/>
  <c r="L11" i="1"/>
  <c r="I16" i="1"/>
  <c r="J16" i="1" s="1"/>
  <c r="L45" i="1"/>
  <c r="N45" i="1" s="1"/>
  <c r="L47" i="1"/>
  <c r="J61" i="1"/>
  <c r="J69" i="1"/>
  <c r="L77" i="1"/>
  <c r="J89" i="1"/>
  <c r="M91" i="1"/>
  <c r="J9" i="2"/>
  <c r="M16" i="2"/>
  <c r="N16" i="2" s="1"/>
  <c r="J21" i="2"/>
  <c r="J29" i="2"/>
  <c r="J35" i="2"/>
  <c r="L36" i="2"/>
  <c r="N36" i="2" s="1"/>
  <c r="M47" i="2"/>
  <c r="M51" i="2" s="1"/>
  <c r="Q57" i="2" s="1"/>
  <c r="J54" i="2"/>
  <c r="J61" i="2"/>
  <c r="M15" i="3"/>
  <c r="L19" i="3"/>
  <c r="N19" i="3" s="1"/>
  <c r="J77" i="3"/>
  <c r="M81" i="3"/>
  <c r="L89" i="1"/>
  <c r="N89" i="1" s="1"/>
  <c r="L21" i="2"/>
  <c r="N21" i="2" s="1"/>
  <c r="L29" i="2"/>
  <c r="L35" i="2"/>
  <c r="L45" i="2"/>
  <c r="N45" i="2" s="1"/>
  <c r="L61" i="2"/>
  <c r="P60" i="2" s="1"/>
  <c r="J69" i="2"/>
  <c r="L79" i="2"/>
  <c r="N79" i="2" s="1"/>
  <c r="L89" i="2"/>
  <c r="N89" i="2" s="1"/>
  <c r="L17" i="3"/>
  <c r="J21" i="3"/>
  <c r="M25" i="3"/>
  <c r="N25" i="3" s="1"/>
  <c r="J56" i="3"/>
  <c r="N78" i="3"/>
  <c r="J40" i="1"/>
  <c r="J57" i="1"/>
  <c r="N88" i="1"/>
  <c r="N80" i="2"/>
  <c r="N40" i="3"/>
  <c r="N45" i="3"/>
  <c r="M70" i="3"/>
  <c r="J78" i="3"/>
  <c r="J88" i="3"/>
  <c r="N55" i="1"/>
  <c r="J89" i="3"/>
  <c r="N77" i="2"/>
  <c r="J69" i="3"/>
  <c r="L15" i="1"/>
  <c r="M18" i="1"/>
  <c r="N18" i="1" s="1"/>
  <c r="L24" i="1"/>
  <c r="L27" i="1" s="1"/>
  <c r="N32" i="1"/>
  <c r="J36" i="1"/>
  <c r="J39" i="1"/>
  <c r="J46" i="1"/>
  <c r="N50" i="1"/>
  <c r="L57" i="1"/>
  <c r="N57" i="1" s="1"/>
  <c r="L61" i="1"/>
  <c r="P60" i="1" s="1"/>
  <c r="J68" i="1"/>
  <c r="L69" i="1"/>
  <c r="N69" i="1" s="1"/>
  <c r="N74" i="1"/>
  <c r="M81" i="1"/>
  <c r="Q93" i="1" s="1"/>
  <c r="J85" i="1"/>
  <c r="J87" i="1"/>
  <c r="J90" i="1"/>
  <c r="M11" i="2"/>
  <c r="J15" i="2"/>
  <c r="J18" i="2"/>
  <c r="J25" i="2"/>
  <c r="M30" i="2"/>
  <c r="M33" i="2" s="1"/>
  <c r="N32" i="2"/>
  <c r="J38" i="2"/>
  <c r="M40" i="2"/>
  <c r="J46" i="2"/>
  <c r="J53" i="2"/>
  <c r="J55" i="2"/>
  <c r="L62" i="2"/>
  <c r="J67" i="2"/>
  <c r="L70" i="2"/>
  <c r="N70" i="2" s="1"/>
  <c r="J81" i="2"/>
  <c r="I9" i="3"/>
  <c r="J9" i="3" s="1"/>
  <c r="N15" i="3"/>
  <c r="N30" i="3"/>
  <c r="J35" i="3"/>
  <c r="J39" i="3"/>
  <c r="M49" i="3"/>
  <c r="N49" i="3" s="1"/>
  <c r="N51" i="3" s="1"/>
  <c r="J57" i="3"/>
  <c r="J61" i="3"/>
  <c r="J67" i="3"/>
  <c r="L69" i="3"/>
  <c r="N69" i="3" s="1"/>
  <c r="I71" i="3"/>
  <c r="J71" i="3" s="1"/>
  <c r="J87" i="3"/>
  <c r="I26" i="1"/>
  <c r="J26" i="1" s="1"/>
  <c r="L36" i="1"/>
  <c r="L39" i="1"/>
  <c r="N39" i="1" s="1"/>
  <c r="L46" i="1"/>
  <c r="N46" i="1" s="1"/>
  <c r="P54" i="1"/>
  <c r="L68" i="1"/>
  <c r="N68" i="1" s="1"/>
  <c r="N17" i="2"/>
  <c r="L18" i="2"/>
  <c r="N18" i="2" s="1"/>
  <c r="L20" i="2"/>
  <c r="N20" i="2" s="1"/>
  <c r="M25" i="2"/>
  <c r="Q25" i="2" s="1"/>
  <c r="Q33" i="2" s="1"/>
  <c r="L40" i="2"/>
  <c r="M53" i="2"/>
  <c r="M58" i="2" s="1"/>
  <c r="Q63" i="2" s="1"/>
  <c r="L55" i="2"/>
  <c r="P54" i="2" s="1"/>
  <c r="J60" i="2"/>
  <c r="L67" i="2"/>
  <c r="L81" i="2"/>
  <c r="N81" i="2" s="1"/>
  <c r="J38" i="3"/>
  <c r="L39" i="3"/>
  <c r="N39" i="3" s="1"/>
  <c r="J55" i="3"/>
  <c r="N94" i="3"/>
  <c r="N11" i="1"/>
  <c r="N37" i="1"/>
  <c r="J21" i="1"/>
  <c r="N77" i="1"/>
  <c r="L85" i="1"/>
  <c r="N85" i="1" s="1"/>
  <c r="L87" i="1"/>
  <c r="N87" i="1" s="1"/>
  <c r="L90" i="1"/>
  <c r="N90" i="1" s="1"/>
  <c r="M15" i="2"/>
  <c r="L46" i="2"/>
  <c r="N46" i="2" s="1"/>
  <c r="J14" i="1"/>
  <c r="L17" i="1"/>
  <c r="N17" i="1" s="1"/>
  <c r="L21" i="1"/>
  <c r="N21" i="1" s="1"/>
  <c r="N31" i="1"/>
  <c r="J38" i="1"/>
  <c r="N41" i="1"/>
  <c r="L49" i="1"/>
  <c r="N49" i="1" s="1"/>
  <c r="J60" i="1"/>
  <c r="J62" i="1"/>
  <c r="J84" i="1"/>
  <c r="N91" i="1"/>
  <c r="N31" i="2"/>
  <c r="J57" i="2"/>
  <c r="L60" i="2"/>
  <c r="N60" i="2" s="1"/>
  <c r="J63" i="2"/>
  <c r="I71" i="2"/>
  <c r="J71" i="2" s="1"/>
  <c r="L74" i="2"/>
  <c r="N74" i="2" s="1"/>
  <c r="J78" i="2"/>
  <c r="N85" i="2"/>
  <c r="N92" i="2"/>
  <c r="R93" i="2"/>
  <c r="L11" i="3"/>
  <c r="L21" i="3"/>
  <c r="M30" i="3"/>
  <c r="M33" i="3" s="1"/>
  <c r="R33" i="3" s="1"/>
  <c r="J36" i="3"/>
  <c r="L38" i="3"/>
  <c r="N38" i="3" s="1"/>
  <c r="J60" i="3"/>
  <c r="J62" i="3"/>
  <c r="J68" i="3"/>
  <c r="N70" i="3"/>
  <c r="M71" i="3"/>
  <c r="N71" i="3" s="1"/>
  <c r="J70" i="3"/>
  <c r="N73" i="3"/>
  <c r="I81" i="3"/>
  <c r="J81" i="3" s="1"/>
  <c r="N86" i="3"/>
  <c r="M9" i="1"/>
  <c r="M12" i="1" s="1"/>
  <c r="L14" i="1"/>
  <c r="N14" i="1" s="1"/>
  <c r="L38" i="1"/>
  <c r="N38" i="1" s="1"/>
  <c r="L60" i="1"/>
  <c r="N60" i="1" s="1"/>
  <c r="L62" i="1"/>
  <c r="P61" i="1" s="1"/>
  <c r="N78" i="1"/>
  <c r="L84" i="1"/>
  <c r="N84" i="1" s="1"/>
  <c r="M9" i="2"/>
  <c r="M12" i="2" s="1"/>
  <c r="L10" i="2"/>
  <c r="N10" i="2" s="1"/>
  <c r="J14" i="2"/>
  <c r="J17" i="2"/>
  <c r="J24" i="2"/>
  <c r="L37" i="2"/>
  <c r="L39" i="2"/>
  <c r="N39" i="2" s="1"/>
  <c r="L57" i="2"/>
  <c r="N57" i="2" s="1"/>
  <c r="M63" i="2"/>
  <c r="M64" i="2" s="1"/>
  <c r="M71" i="2"/>
  <c r="N71" i="2" s="1"/>
  <c r="J29" i="3"/>
  <c r="L49" i="3"/>
  <c r="L60" i="3"/>
  <c r="N60" i="3" s="1"/>
  <c r="I9" i="1"/>
  <c r="J9" i="1" s="1"/>
  <c r="L35" i="1"/>
  <c r="N35" i="1" s="1"/>
  <c r="J44" i="1"/>
  <c r="I49" i="1"/>
  <c r="J49" i="1" s="1"/>
  <c r="L54" i="1"/>
  <c r="J55" i="1"/>
  <c r="L71" i="1"/>
  <c r="N71" i="1" s="1"/>
  <c r="J78" i="1"/>
  <c r="L81" i="1"/>
  <c r="N94" i="1"/>
  <c r="N11" i="2"/>
  <c r="L14" i="2"/>
  <c r="L22" i="2" s="1"/>
  <c r="I16" i="2"/>
  <c r="J16" i="2" s="1"/>
  <c r="M17" i="2"/>
  <c r="J19" i="2"/>
  <c r="L24" i="2"/>
  <c r="N24" i="2" s="1"/>
  <c r="M37" i="2"/>
  <c r="N41" i="2"/>
  <c r="L54" i="2"/>
  <c r="N54" i="2" s="1"/>
  <c r="J77" i="2"/>
  <c r="N87" i="2"/>
  <c r="N10" i="3"/>
  <c r="L16" i="3"/>
  <c r="N16" i="3" s="1"/>
  <c r="N20" i="3"/>
  <c r="I40" i="3"/>
  <c r="J40" i="3" s="1"/>
  <c r="N41" i="3"/>
  <c r="Q51" i="3"/>
  <c r="N48" i="3"/>
  <c r="N50" i="3"/>
  <c r="J63" i="3"/>
  <c r="N80" i="3"/>
  <c r="Q53" i="3"/>
  <c r="M58" i="3"/>
  <c r="Q64" i="3" s="1"/>
  <c r="N21" i="3"/>
  <c r="M12" i="3"/>
  <c r="N17" i="3"/>
  <c r="N11" i="3"/>
  <c r="M95" i="3"/>
  <c r="M42" i="3"/>
  <c r="Q35" i="3"/>
  <c r="Q42" i="3" s="1"/>
  <c r="M82" i="3"/>
  <c r="Q94" i="3" s="1"/>
  <c r="Q67" i="3"/>
  <c r="Q82" i="3"/>
  <c r="R98" i="3"/>
  <c r="L9" i="3"/>
  <c r="M14" i="3"/>
  <c r="M22" i="3" s="1"/>
  <c r="M24" i="3"/>
  <c r="P25" i="3"/>
  <c r="P33" i="3" s="1"/>
  <c r="L27" i="3"/>
  <c r="N29" i="3"/>
  <c r="N33" i="3" s="1"/>
  <c r="J37" i="3"/>
  <c r="M51" i="3"/>
  <c r="Q58" i="3" s="1"/>
  <c r="J53" i="3"/>
  <c r="L57" i="3"/>
  <c r="N57" i="3" s="1"/>
  <c r="L67" i="3"/>
  <c r="L68" i="3"/>
  <c r="N68" i="3" s="1"/>
  <c r="L77" i="3"/>
  <c r="N77" i="3" s="1"/>
  <c r="L89" i="3"/>
  <c r="N89" i="3" s="1"/>
  <c r="L18" i="3"/>
  <c r="N18" i="3" s="1"/>
  <c r="L37" i="3"/>
  <c r="N37" i="3" s="1"/>
  <c r="L47" i="3"/>
  <c r="N47" i="3" s="1"/>
  <c r="L53" i="3"/>
  <c r="J54" i="3"/>
  <c r="I50" i="3"/>
  <c r="J50" i="3" s="1"/>
  <c r="L54" i="3"/>
  <c r="L55" i="3"/>
  <c r="L56" i="3"/>
  <c r="N56" i="3" s="1"/>
  <c r="I74" i="3"/>
  <c r="J74" i="3" s="1"/>
  <c r="L76" i="3"/>
  <c r="N76" i="3" s="1"/>
  <c r="L88" i="3"/>
  <c r="N88" i="3" s="1"/>
  <c r="L35" i="3"/>
  <c r="L36" i="3"/>
  <c r="N36" i="3" s="1"/>
  <c r="L46" i="3"/>
  <c r="N46" i="3" s="1"/>
  <c r="L61" i="3"/>
  <c r="L62" i="3"/>
  <c r="L63" i="3"/>
  <c r="N63" i="3" s="1"/>
  <c r="N97" i="3"/>
  <c r="N98" i="3" s="1"/>
  <c r="L87" i="3"/>
  <c r="N87" i="3" s="1"/>
  <c r="M82" i="2"/>
  <c r="Q94" i="2" s="1"/>
  <c r="P52" i="2"/>
  <c r="N53" i="2"/>
  <c r="N14" i="2"/>
  <c r="N29" i="2"/>
  <c r="N61" i="2"/>
  <c r="M95" i="2"/>
  <c r="L33" i="2"/>
  <c r="N30" i="2"/>
  <c r="N84" i="2"/>
  <c r="L98" i="2"/>
  <c r="R97" i="2" s="1"/>
  <c r="J10" i="2"/>
  <c r="J20" i="2"/>
  <c r="J39" i="2"/>
  <c r="J45" i="2"/>
  <c r="J70" i="2"/>
  <c r="J79" i="2"/>
  <c r="L9" i="2"/>
  <c r="L19" i="2"/>
  <c r="N19" i="2" s="1"/>
  <c r="P25" i="2"/>
  <c r="P33" i="2" s="1"/>
  <c r="L38" i="2"/>
  <c r="L44" i="2"/>
  <c r="L48" i="2"/>
  <c r="N48" i="2" s="1"/>
  <c r="L49" i="2"/>
  <c r="N49" i="2" s="1"/>
  <c r="L69" i="2"/>
  <c r="N69" i="2" s="1"/>
  <c r="L78" i="2"/>
  <c r="N78" i="2" s="1"/>
  <c r="L88" i="2"/>
  <c r="N88" i="2" s="1"/>
  <c r="Q52" i="2"/>
  <c r="P93" i="1"/>
  <c r="N81" i="1"/>
  <c r="N36" i="1"/>
  <c r="R97" i="1"/>
  <c r="N47" i="1"/>
  <c r="Q66" i="1"/>
  <c r="M82" i="1"/>
  <c r="Q94" i="1" s="1"/>
  <c r="P53" i="1"/>
  <c r="M42" i="1"/>
  <c r="Q35" i="1"/>
  <c r="Q42" i="1" s="1"/>
  <c r="M27" i="1"/>
  <c r="P27" i="1" s="1"/>
  <c r="Q25" i="1"/>
  <c r="Q33" i="1" s="1"/>
  <c r="N15" i="1"/>
  <c r="P52" i="1"/>
  <c r="N16" i="1"/>
  <c r="M51" i="1"/>
  <c r="Q57" i="1" s="1"/>
  <c r="Q50" i="1"/>
  <c r="M64" i="1"/>
  <c r="M95" i="1"/>
  <c r="N26" i="1"/>
  <c r="L9" i="1"/>
  <c r="L19" i="1"/>
  <c r="L29" i="1"/>
  <c r="P35" i="1"/>
  <c r="P42" i="1" s="1"/>
  <c r="M19" i="1"/>
  <c r="M22" i="1" s="1"/>
  <c r="N24" i="1"/>
  <c r="N27" i="1" s="1"/>
  <c r="M29" i="1"/>
  <c r="M33" i="1" s="1"/>
  <c r="L40" i="1"/>
  <c r="N40" i="1" s="1"/>
  <c r="M53" i="1"/>
  <c r="M54" i="1"/>
  <c r="Q53" i="1" s="1"/>
  <c r="I81" i="1"/>
  <c r="J81" i="1" s="1"/>
  <c r="J10" i="1"/>
  <c r="J30" i="1"/>
  <c r="J76" i="1"/>
  <c r="J80" i="1"/>
  <c r="N67" i="1"/>
  <c r="J70" i="1"/>
  <c r="I71" i="1"/>
  <c r="J71" i="1" s="1"/>
  <c r="J93" i="1"/>
  <c r="N97" i="1"/>
  <c r="N98" i="1" s="1"/>
  <c r="L10" i="1"/>
  <c r="N10" i="1" s="1"/>
  <c r="L20" i="1"/>
  <c r="N20" i="1" s="1"/>
  <c r="L30" i="1"/>
  <c r="N30" i="1" s="1"/>
  <c r="I50" i="1"/>
  <c r="J50" i="1" s="1"/>
  <c r="P66" i="1"/>
  <c r="L70" i="1"/>
  <c r="N70" i="1" s="1"/>
  <c r="I74" i="1"/>
  <c r="J74" i="1" s="1"/>
  <c r="L76" i="1"/>
  <c r="N76" i="1" s="1"/>
  <c r="L80" i="1"/>
  <c r="N80" i="1" s="1"/>
  <c r="L93" i="1"/>
  <c r="N93" i="1" s="1"/>
  <c r="J53" i="1"/>
  <c r="J56" i="1"/>
  <c r="N62" i="1"/>
  <c r="J79" i="1"/>
  <c r="J92" i="1"/>
  <c r="L56" i="1"/>
  <c r="N56" i="1" s="1"/>
  <c r="L79" i="1"/>
  <c r="N79" i="1" s="1"/>
  <c r="L92" i="1"/>
  <c r="N92" i="1" s="1"/>
  <c r="J20" i="1"/>
  <c r="P50" i="1" l="1"/>
  <c r="P25" i="1"/>
  <c r="P33" i="1" s="1"/>
  <c r="N55" i="2"/>
  <c r="Q50" i="2"/>
  <c r="N47" i="2"/>
  <c r="N61" i="1"/>
  <c r="N64" i="1" s="1"/>
  <c r="N95" i="2"/>
  <c r="N37" i="2"/>
  <c r="N14" i="3"/>
  <c r="N22" i="3" s="1"/>
  <c r="M22" i="2"/>
  <c r="P22" i="2" s="1"/>
  <c r="N40" i="2"/>
  <c r="N35" i="2"/>
  <c r="P35" i="2"/>
  <c r="P42" i="2" s="1"/>
  <c r="R42" i="2" s="1"/>
  <c r="R93" i="1"/>
  <c r="P53" i="2"/>
  <c r="N63" i="2"/>
  <c r="N25" i="2"/>
  <c r="N27" i="2" s="1"/>
  <c r="N51" i="1"/>
  <c r="L42" i="1"/>
  <c r="L51" i="1"/>
  <c r="P57" i="1" s="1"/>
  <c r="R57" i="1" s="1"/>
  <c r="L64" i="2"/>
  <c r="R33" i="2"/>
  <c r="N95" i="3"/>
  <c r="N62" i="2"/>
  <c r="P61" i="2"/>
  <c r="N15" i="2"/>
  <c r="N22" i="2" s="1"/>
  <c r="M42" i="2"/>
  <c r="L95" i="2"/>
  <c r="P66" i="2"/>
  <c r="N67" i="2"/>
  <c r="N82" i="2" s="1"/>
  <c r="N95" i="1"/>
  <c r="L58" i="1"/>
  <c r="P63" i="1" s="1"/>
  <c r="L27" i="2"/>
  <c r="M27" i="2"/>
  <c r="L58" i="2"/>
  <c r="P63" i="2" s="1"/>
  <c r="R63" i="2" s="1"/>
  <c r="L64" i="1"/>
  <c r="P54" i="3"/>
  <c r="N54" i="3"/>
  <c r="N61" i="3"/>
  <c r="P61" i="3"/>
  <c r="L64" i="3"/>
  <c r="L95" i="3"/>
  <c r="L42" i="3"/>
  <c r="N35" i="3"/>
  <c r="N42" i="3" s="1"/>
  <c r="P35" i="3"/>
  <c r="P42" i="3" s="1"/>
  <c r="R42" i="3" s="1"/>
  <c r="L82" i="3"/>
  <c r="P94" i="3" s="1"/>
  <c r="R94" i="3" s="1"/>
  <c r="P67" i="3"/>
  <c r="N67" i="3"/>
  <c r="N82" i="3" s="1"/>
  <c r="P82" i="3"/>
  <c r="R82" i="3" s="1"/>
  <c r="L51" i="3"/>
  <c r="P58" i="3" s="1"/>
  <c r="R58" i="3" s="1"/>
  <c r="Q25" i="3"/>
  <c r="Q33" i="3" s="1"/>
  <c r="M27" i="3"/>
  <c r="P27" i="3" s="1"/>
  <c r="P51" i="3"/>
  <c r="R51" i="3" s="1"/>
  <c r="P55" i="3"/>
  <c r="N55" i="3"/>
  <c r="P53" i="3"/>
  <c r="L58" i="3"/>
  <c r="P64" i="3" s="1"/>
  <c r="R64" i="3" s="1"/>
  <c r="N53" i="3"/>
  <c r="L22" i="3"/>
  <c r="P22" i="3" s="1"/>
  <c r="N62" i="3"/>
  <c r="P62" i="3"/>
  <c r="L12" i="3"/>
  <c r="N9" i="3"/>
  <c r="N12" i="3" s="1"/>
  <c r="N24" i="3"/>
  <c r="N27" i="3" s="1"/>
  <c r="N33" i="2"/>
  <c r="N9" i="2"/>
  <c r="N12" i="2" s="1"/>
  <c r="L12" i="2"/>
  <c r="N58" i="2"/>
  <c r="N38" i="2"/>
  <c r="L42" i="2"/>
  <c r="L82" i="2"/>
  <c r="P94" i="2" s="1"/>
  <c r="R94" i="2" s="1"/>
  <c r="N44" i="2"/>
  <c r="P50" i="2"/>
  <c r="R50" i="2" s="1"/>
  <c r="L51" i="2"/>
  <c r="P57" i="2" s="1"/>
  <c r="R57" i="2" s="1"/>
  <c r="N42" i="1"/>
  <c r="L33" i="1"/>
  <c r="R33" i="1" s="1"/>
  <c r="N29" i="1"/>
  <c r="N33" i="1" s="1"/>
  <c r="R42" i="1"/>
  <c r="N82" i="1"/>
  <c r="M58" i="1"/>
  <c r="Q63" i="1" s="1"/>
  <c r="Q52" i="1"/>
  <c r="N19" i="1"/>
  <c r="N22" i="1" s="1"/>
  <c r="L82" i="1"/>
  <c r="P94" i="1" s="1"/>
  <c r="R94" i="1" s="1"/>
  <c r="L95" i="1"/>
  <c r="N9" i="1"/>
  <c r="N12" i="1" s="1"/>
  <c r="L12" i="1"/>
  <c r="N53" i="1"/>
  <c r="L22" i="1"/>
  <c r="P22" i="1" s="1"/>
  <c r="N54" i="1"/>
  <c r="R50" i="1"/>
  <c r="N42" i="2" l="1"/>
  <c r="M99" i="2"/>
  <c r="N51" i="2"/>
  <c r="N99" i="2" s="1"/>
  <c r="N64" i="2"/>
  <c r="N58" i="3"/>
  <c r="M99" i="3"/>
  <c r="R63" i="1"/>
  <c r="M99" i="1"/>
  <c r="P27" i="2"/>
  <c r="N64" i="3"/>
  <c r="L99" i="3"/>
  <c r="P12" i="3"/>
  <c r="R99" i="3" s="1"/>
  <c r="P12" i="2"/>
  <c r="R98" i="2" s="1"/>
  <c r="L99" i="2"/>
  <c r="R98" i="1"/>
  <c r="N58" i="1"/>
  <c r="L99" i="1"/>
  <c r="P12" i="1"/>
  <c r="N99" i="3" l="1"/>
  <c r="N99" i="1"/>
</calcChain>
</file>

<file path=xl/sharedStrings.xml><?xml version="1.0" encoding="utf-8"?>
<sst xmlns="http://schemas.openxmlformats.org/spreadsheetml/2006/main" count="756" uniqueCount="197">
  <si>
    <t>Relatório Global - Data: 01 de julho de 2021</t>
  </si>
  <si>
    <r>
      <t xml:space="preserve">Obra: Construção de casas populares em Triunfo/RS - </t>
    </r>
    <r>
      <rPr>
        <b/>
        <sz val="14"/>
        <rFont val="Arial"/>
        <family val="2"/>
      </rPr>
      <t xml:space="preserve">Tipologia 01 </t>
    </r>
  </si>
  <si>
    <t>Cliente: PREFEITURA MUNICIPAL DE TRIUNFO</t>
  </si>
  <si>
    <t>Endereço: RUA 15 DE NOVEMBRO, 15 - TRIUNFO</t>
  </si>
  <si>
    <t>ITEM</t>
  </si>
  <si>
    <t>Código SINAPI</t>
  </si>
  <si>
    <t>DESCRIÇÃO</t>
  </si>
  <si>
    <t>QTD.</t>
  </si>
  <si>
    <t xml:space="preserve">UN </t>
  </si>
  <si>
    <t>PREÇO UNITÁRIO SEM BDI [R$]</t>
  </si>
  <si>
    <t>PREÇO TOTAL S/ BDI</t>
  </si>
  <si>
    <t>BDI</t>
  </si>
  <si>
    <t>PREÇO TOTAL COM BDI [R$]</t>
  </si>
  <si>
    <t>MATERIAL    [R$]</t>
  </si>
  <si>
    <t>MÃO DE OBRA   [R$]</t>
  </si>
  <si>
    <t>MATERIAL + MÃO DE OBRA    [R$]</t>
  </si>
  <si>
    <t>MATERIAL [R$]</t>
  </si>
  <si>
    <t xml:space="preserve">MÃO DE OBRA [R$] </t>
  </si>
  <si>
    <t>TOTAL         [R$]</t>
  </si>
  <si>
    <t>SERVIÇOS PRELIMINARES</t>
  </si>
  <si>
    <t>1.3</t>
  </si>
  <si>
    <t>CP-1</t>
  </si>
  <si>
    <t xml:space="preserve">PLACA DE OBRA EM CHAPA DE AÇO GALVANIZADA ADESIVADA </t>
  </si>
  <si>
    <t>m²</t>
  </si>
  <si>
    <t>1.4</t>
  </si>
  <si>
    <t>LOCACAO CONVENCIONAL DE OBRA, UTILIZANDO GABARITO DE TÁBUAS CORRIDAS PONTALETADAS A CADA 2,00M - 2 UTILIZAÇÕES.</t>
  </si>
  <si>
    <t>m</t>
  </si>
  <si>
    <t>1.5</t>
  </si>
  <si>
    <t>LIMPEZA MECANIZADA DE CAMADA VEGETAL</t>
  </si>
  <si>
    <t>SUBTOTAL ITEM 1:</t>
  </si>
  <si>
    <t>INFRAESTRUTURA</t>
  </si>
  <si>
    <t>2.1</t>
  </si>
  <si>
    <t>ESCAVAÇÃO MANUAL PARA FUNDAÇÃO DIRETA E VIGAS BALDRAME</t>
  </si>
  <si>
    <t>m³</t>
  </si>
  <si>
    <t>2.2</t>
  </si>
  <si>
    <t>LASTRO DE CONCRETO MAGRO, APLICADO EM BLOCOS DE COROAMENTO OU SAPATAS, ESPESSURA DE 3 CM.</t>
  </si>
  <si>
    <t>2.4</t>
  </si>
  <si>
    <t>CP-2</t>
  </si>
  <si>
    <t>ALVENARIA DE EMBASAMENTO COM PEDRA GRÊS 45X25X15CM E ARGAMASSA DE ASSENTAMENTO COM PREPARO EM BETONEIRA, E PILAR PRÉ-MILDADO 14 X 14 X 260( ÁREA DE SERVIÇO.)</t>
  </si>
  <si>
    <t>2.5</t>
  </si>
  <si>
    <t>FORMAS PARA VIGAS DE BALDRAME</t>
  </si>
  <si>
    <t>2.6</t>
  </si>
  <si>
    <t>ARMAÇÃO DE VIGA DE BALDRAME UTILIZANDO AÇO CA-60 DE 5MM</t>
  </si>
  <si>
    <t>kg</t>
  </si>
  <si>
    <t>2.7</t>
  </si>
  <si>
    <t>ARMAÇÃO DE VIGA DE BALDRAME UTILIZANDO AÇO CA-50 DE 10MM</t>
  </si>
  <si>
    <t>2.8</t>
  </si>
  <si>
    <t>IMPERMEABILIZAÇÃO DE SUPERFÍCIE COM EMULSÃO ASFÁLTICA, 2 DEMÃOS</t>
  </si>
  <si>
    <t>2.9</t>
  </si>
  <si>
    <t>CONCRETO FCK = 25MPA, TRAÇO 1:2,3:2,7 (CIMENTO/ AREIA MÉDIA/ BRITA 1) - PREPARO MECÂNICO COM BETONEIRA 400 L.</t>
  </si>
  <si>
    <t>SUBTOTAL ITEM 2:</t>
  </si>
  <si>
    <t>SUPRAESTRUTURA</t>
  </si>
  <si>
    <t>3.1</t>
  </si>
  <si>
    <t>ARMAÇÃO VERTICAL DE ALVENARIA ESTRUTURAL; DIÂMETRO DE 10,0 MM.</t>
  </si>
  <si>
    <t>3.2</t>
  </si>
  <si>
    <t>CONCRETO FCK = 25MPA, TRAÇO 1:2,3:2,7 (CIMENTO/ AREIA MÉDIA/ BRITA 1) - P M3
REPARO MECÂNICO COM BETONEIRA 400 L.</t>
  </si>
  <si>
    <t>3.3</t>
  </si>
  <si>
    <t>CP-4</t>
  </si>
  <si>
    <t>PILAR EM CONCRETO PRÉ-MOLDADO 14 X 14 X 2,60</t>
  </si>
  <si>
    <t>SUBTOTAL ITEM 3:</t>
  </si>
  <si>
    <t xml:space="preserve">PAREDES </t>
  </si>
  <si>
    <t>4.1</t>
  </si>
  <si>
    <t>ALVENARIA ESTRUTURAL DE BLOCOS CERÂMICOS 14X19X39, (ESPESSURA DE 14 CM)</t>
  </si>
  <si>
    <t>4.3</t>
  </si>
  <si>
    <t>VERGA MOLDADA IN LOCO EM CONCRETO PARA JANELAS COM ATÉ 1,5 M DE VÃO.</t>
  </si>
  <si>
    <t>4.5</t>
  </si>
  <si>
    <t>VERGA MOLDADA IN LOCO EM CONCRETO PARA PORTAS COM ATÉ 1,5 M DE VÃO.</t>
  </si>
  <si>
    <t>4.7</t>
  </si>
  <si>
    <t>CINTA DE AMARRAÇÃO DE ALVENARIA MOLDADA IN LOCO COM UTILIZAÇÃO DE BLOCOS CANALETA.</t>
  </si>
  <si>
    <t>SUBTOTAL ITEM 4:</t>
  </si>
  <si>
    <t>COBERTURA</t>
  </si>
  <si>
    <t>5.1</t>
  </si>
  <si>
    <t>FABRICAÇÃO E INSTALAÇÃO DE ESTRUTURA PONTALETADA DE MADEIRA NÃO APARELHADA PARA TELHADOS COM ATÉ 2 ÁGUAS</t>
  </si>
  <si>
    <t>5.2</t>
  </si>
  <si>
    <t xml:space="preserve">FORRO EM RÉGUAS DE PVC, FRISADO, PARA AMBIENTES RESIDENCIAIS, INCLUSIVE ESTRUTURA DE FIXAÇÃO. </t>
  </si>
  <si>
    <t>5.3</t>
  </si>
  <si>
    <t>ACABAMENTOS PARA FORRO (RODA-FORRO EM PVC).</t>
  </si>
  <si>
    <t>5.4</t>
  </si>
  <si>
    <t>TELHAMENTO COM TELHA ONDULADA DE FIBROCIMENTO E = 6 MM, COM RECOBRIMENTO LATERAL DE 1 1/4 DE ONDA PARA TELHADO COM INCLINAÇÃO MÁXIMA DE 10°, COM ATÉ 2 ÁGUAS, INCLUSO IÇAMENTO</t>
  </si>
  <si>
    <t>5.5</t>
  </si>
  <si>
    <t>CUMEEIRA PARA TELHA DE FIBROCIMENTO ONDULADA E = 6 MM, INCLUSO ACESSÓRIOS DE FIXAÇÃO E IÇAMENTO.</t>
  </si>
  <si>
    <t>5.6</t>
  </si>
  <si>
    <t>FORRO DE BEIRAL</t>
  </si>
  <si>
    <t>5.7</t>
  </si>
  <si>
    <t>LAJE PRÉ-MOLDADA UNIDIRECIONAL, BIAPOIADA, PARA FORRO, ENCHIMENTO EM CERÂMICA, VIGOTA CONVENCIONAL, ALTURA TOTAL DA LAJE (COBERTURA BANHEIRO)</t>
  </si>
  <si>
    <t>SUBTOTAL ITEM 5:</t>
  </si>
  <si>
    <t>ESQUADRIAS</t>
  </si>
  <si>
    <t>6.1</t>
  </si>
  <si>
    <t>PORTA DE FERRO, DE ABRIR, TIPO GRADE COM CHAPA, COM GUARNIÇÕES.</t>
  </si>
  <si>
    <t>6.2</t>
  </si>
  <si>
    <t>KIT DE PORTA DE MADEIRA FRISADA, SEMI-OCA (LEVE OU MÉDIA), PADRÃO POPULAR, UN
70X210CM, ESPESSURA DE 3CM, ITENS INCLUSOS: DOBRADIÇAS, MONTAGEM E INSTAL
AÇÃO DE BATENTE, FECHADURA COM EXECUÇÃO DO FURO - FORNECIMENTO E INSTALAÇÃO</t>
  </si>
  <si>
    <t>6.3</t>
  </si>
  <si>
    <t>KIT DE PORTA DE MADEIRA PARA VERNIZ, SEMI-OCA (LEVE OU MÉDIA), PADRÃO POPULAR, 60X210CM, ESPESSURA DE 3,5CM, ITENS INCLUSOS: DOBRADIÇAS, MONTAGEM E INSTALAÇÃO DE BATENTE, FECHADURA COM EXECUÇÃO DO FURO - FORNECIMENTO E INSTALAÇÃO.</t>
  </si>
  <si>
    <t>6.4</t>
  </si>
  <si>
    <t>JANELA DE AÇO DE CORRER COM 4 FOLHAS PARA VIDRO, COM BATENTE, FERRAGENS E PINTURA ANTICORROSIVA. FORNECIMENTO E INSTALAÇÃO.</t>
  </si>
  <si>
    <t>6.5</t>
  </si>
  <si>
    <t>JANELA DE AÇO TIPO MAXIM-AR COM VIDROS, COM BATENTE, FERRAGENS E PINTURA ANTICORROSIVA. FORNECIMENTO E INSTALAÇÃO. (BANHEIRO E COZINHA)</t>
  </si>
  <si>
    <t>6.7</t>
  </si>
  <si>
    <t>FECHADURA ESPELHO COMPLETA PARA PORTA DE FERRO</t>
  </si>
  <si>
    <t>6.8</t>
  </si>
  <si>
    <t>PINTURA COM TINTA ALQUÍDICA DE FUNDO E ACABAMENTO EM ESMALTE SINTÉTICO (ESQUADRIAS)</t>
  </si>
  <si>
    <t>SUBTOTAL ITEM 6:</t>
  </si>
  <si>
    <t>REVESTIMENTOS</t>
  </si>
  <si>
    <t>7.1</t>
  </si>
  <si>
    <t>CHAPISCO EM ARGAMASSA TRAÇO 1:3</t>
  </si>
  <si>
    <t>7.2</t>
  </si>
  <si>
    <t>MASSA ÚNICA PARA RECEBIMENTO DE PINTURA</t>
  </si>
  <si>
    <t>7.3</t>
  </si>
  <si>
    <t>REVESTIMENTO CERÂMICO PARA PAREDES INTERNAS COM PLACAS TIPO ESMALTADA EXTRA DE DIMENSÕES 25X35 CM até a altura de 1,60 m</t>
  </si>
  <si>
    <t>7.5</t>
  </si>
  <si>
    <t>APLICAÇÃO MANUAL DE TINTA LÁTEX ACRÍLICA EM PAREDE DE CASAS, DUAS DEMÃOS</t>
  </si>
  <si>
    <t>7.6</t>
  </si>
  <si>
    <t>APLICAÇÃO DE FUNDO SELADOR ACRÍLICO EM PAREDES, UMA DEMÃO.</t>
  </si>
  <si>
    <t>SUBTOTAL ITEM 7:</t>
  </si>
  <si>
    <t>PISO</t>
  </si>
  <si>
    <t>8.1</t>
  </si>
  <si>
    <t>REATERRO MANUAL DE VALAS COM COMPACTAÇÃO MECANIZADA</t>
  </si>
  <si>
    <t>8.2</t>
  </si>
  <si>
    <t>LASTRO DE BRITA ESPESSURA DE 5CM COM PREPARO DO PISO</t>
  </si>
  <si>
    <t>8.3</t>
  </si>
  <si>
    <t>CONTRAPISO EM ARGAMASSA TRAÇO 1:4</t>
  </si>
  <si>
    <t>8.4</t>
  </si>
  <si>
    <t>REVESTIMENTO CERÂMICO PARA PISO COM PLACAS TIPO ESMALTADA EXTRA DE DIMENSÕES 35X35CM</t>
  </si>
  <si>
    <t>SUBTOTAL ITEM 8:</t>
  </si>
  <si>
    <t>INSTALAÇÕES HIDROSSANITÁRIAS</t>
  </si>
  <si>
    <t>ÁGUA FRIA</t>
  </si>
  <si>
    <t>9.1</t>
  </si>
  <si>
    <t>PONTO DE CONSUMO TERMINAL DE ÁGUA FRIA COM TUBULAÇÃO DE PVC, DN 25 MM, INCLUSO CONEXÕES</t>
  </si>
  <si>
    <t>9.2</t>
  </si>
  <si>
    <t>TUBO, PVC, SOLDÁVEL, DN 25MM, INSTALADO EM RAMAL OU SUB-RAMAL DE ÁGUA - FORNECIMENTO E INSTALAÇÃO.</t>
  </si>
  <si>
    <t>9.4</t>
  </si>
  <si>
    <t>KIT CAVALETE PARA MEDIÇÃO DE ÁGUA - ENTRADA PRINCIPAL, EM PVC SOLDÁVEL DN UN
20 (½") FORNECIMENTO E INSTALAÇÃO (EXCLUSIVE HIDRÔMETRO).</t>
  </si>
  <si>
    <t>9.5</t>
  </si>
  <si>
    <t>HIDRÔMETRO DN 20 (½), 1,5 M³/H FORNECIMENTO E INSTALAÇÃO.</t>
  </si>
  <si>
    <t>9.6</t>
  </si>
  <si>
    <t>CP-6</t>
  </si>
  <si>
    <t>ENTRADA DE ÁGUA PADRÃO CORSAN</t>
  </si>
  <si>
    <t>9.7</t>
  </si>
  <si>
    <t>CAIXA D´AGUA EM POLIETILENO, 500 LITROS, COM ACESSÓRIOS</t>
  </si>
  <si>
    <t>9.8</t>
  </si>
  <si>
    <t>VASO SANITÁRIO SIFONADO COM CAIXA ACOPLADA LOUÇA BRANCA, INCLUSO ENGATE FL UN
EXÍVEL EM PLÁSTICO BRANCO, 1/2 X 40CM - FORNECIMENTO E INSTALAÇÃO.</t>
  </si>
  <si>
    <t>9.9</t>
  </si>
  <si>
    <t>LAVATÓRIO LOUÇA BRANCA COM COLUNA, *44 X 35,5* CM, PADRÃO POPULAR, INCLUSO SIFÃO FLEXÍVEL EM PVC, VÁLVULA E ENGATE FLEXÍVEL 30CM EM PLÁSTICO</t>
  </si>
  <si>
    <t>ESGOTO</t>
  </si>
  <si>
    <t>RALO SIFONADO, PVC, DN 100 X 40 MM, JUNTA SOLDÁVEL, FORNECIDO E INSTALADO UN
EM RAMAIS DE ENCAMINHAMENTO DE ÁGUA PLUVIAL.</t>
  </si>
  <si>
    <t>CAIXA ENTERRADA HIDRÁULICA RETANGULAR, EM ALVENARIA, DIMENSÕES INTERNAS: 0,40x0,40x0,40M</t>
  </si>
  <si>
    <t>CAIXA DE GORDURA SIMPLES, CIRCULAR, DIÂMETRO INTERNO = 0,4 M, ALTURA INTERNA = 0,4 M.</t>
  </si>
  <si>
    <t>9.10</t>
  </si>
  <si>
    <t>SERVIÇO DE INSTALAÇÃO DE TUBO DE PVC, SÉRIE NORMAL, ESGOTO PREDIAL, DN 50 MM (INSTALADO EM RAMAL DE DESCARGA OU RAMAL DE ESGOTO SANITÁRIO), INCLUSIVE CONEXÕES, CORTES E FIXAÇÕES</t>
  </si>
  <si>
    <t>9.11</t>
  </si>
  <si>
    <t>SERVIÇO DE INST. TUBO PVC, SÉRIE N, ESGOTO PREDIAL, 100 MM RAMAL DESCARGA, RAMAL DE ESGOTO SANIT., P INCLUSIVE CONEXÕES E CORTES, FIXAÇÕES,</t>
  </si>
  <si>
    <t xml:space="preserve">CP 5 </t>
  </si>
  <si>
    <t>TANQUE SÉPTICO CIRCULAR, EM CONCRETO PRÉ-MOLDADO, DIÂMETRO INTERNO = 1,10 M, ALTURA INTERNA = 1,20 M, FILTRO ANAERÓBIO CIRCULAR, EM CONCRETO PRÉ-MOLDADO, DIÂMETRO INTERNO = 1,10 M, ALTURA INTERNA = 1,50 M SUMIDOURO CIRCULAR, EM CONCRETO PRÉ-MOLDADO, DIÂMETRO INTERNO = 1,88 M, ALTURA INTERNA = 2,00 M</t>
  </si>
  <si>
    <t>SUBTOTAL ITEM 10:</t>
  </si>
  <si>
    <t>INSTALAÇÕES ELÉTRICAS</t>
  </si>
  <si>
    <t>10.1</t>
  </si>
  <si>
    <t>PONTO DE ILUMINAÇÃO RESIDENCIAL INCLUINDO INTERRUPTOR SIMPLES, CAIXA ELÉTRICA, ELETRODUTO, CABO, RASGO, QUEBRA E CHUMBAMENTO (EXCLUINDO LUMINÁRIA E LÂMPADA).</t>
  </si>
  <si>
    <t>10.2</t>
  </si>
  <si>
    <t>PONTO DE TOMADA RESIDENCIAL INCLUINDO TOMADA 10A/250V, CAIXA ELÉTRICA, ELETRODUTO, CABO, RASGO, QUEBRA E CHUMBAMENTO</t>
  </si>
  <si>
    <t>10.3</t>
  </si>
  <si>
    <t>LUMINÁRIA TIPO PLAFON, DE SOBREPOR, COM 1 LÂMPADA LED DE 12/13 W, SEM REATOR - FORNECIMENTO E INSTALAÇÃO.</t>
  </si>
  <si>
    <t>10.4</t>
  </si>
  <si>
    <t>CABO DE COBRE FLEXÍVEL ISOLADO, 1,5 MM², ANTI-CHAMA 450/750 V, PARA CIRCUI M
TOS TERMINAIS - FORNECIMENTO E INSTALAÇÃ</t>
  </si>
  <si>
    <t>10.5</t>
  </si>
  <si>
    <t>CABO DE COBRE FLEXÍVEL ISOLADO, 2,5 MM², ANTI-CHAMA 450/750 V, PARA CIRCUITOS TERMINAIS</t>
  </si>
  <si>
    <t>10.6</t>
  </si>
  <si>
    <t>CABO DE COBRE FLEXÍVEL ISOLADO, 6 MM², ANTI-CHAMA 450/750 V, PARA CIRCUITOS TERMINAIS</t>
  </si>
  <si>
    <t>10.7</t>
  </si>
  <si>
    <t>ENTRADA DE ENERGIA ELÉTRICA, AÉREA, MONOFÁSICA, COM CAIXA DE SOBREPOR, CABO DE 10 MM2 E DISJUNTOR DIN 50A</t>
  </si>
  <si>
    <t>10.8</t>
  </si>
  <si>
    <t>PONTO DE UTILIZAÇÃO DE EQUIPAMENTOS ELÉTRICOS, RESIDENCIAL, INCLUINDO SUPORTE E PLACA, CAIXA ELÉTRICA, ELETRODUTO, CABO, RASGO, QUEBRA E CHUMBAMENTO</t>
  </si>
  <si>
    <t>10.9</t>
  </si>
  <si>
    <t>QUADRO DE DISTRIBUIÇÃO DE ENERGIA EM PVC, DE EMBUTIR, SEM BARRAMENTO, PARA 3 DISJUNTORES - FORNECIMENTO E INSTALAÇÃO.</t>
  </si>
  <si>
    <t>10.10</t>
  </si>
  <si>
    <t>DISJUNTOR MONOPOLAR TIPO DIN, CORRENTE NOMINAL DE 20A - FORNECIMENTO E INSTALAÇÃO.</t>
  </si>
  <si>
    <t>10.11</t>
  </si>
  <si>
    <t>DISJUNTOR MONOPOLAR TIPO DIN, CORRENTE NOMINAL DE 40A - FORNECIMENTO E INSTALAÇÃO.</t>
  </si>
  <si>
    <t>SUBTOTAL ITEM 11:</t>
  </si>
  <si>
    <t>LIMPEZA</t>
  </si>
  <si>
    <t>11.1</t>
  </si>
  <si>
    <t>LIMPEZA DE PISO CERÂMICO OU PORCELANATO COM PANO ÚMIDO.</t>
  </si>
  <si>
    <t>SUBTOTAL ITEM 12:</t>
  </si>
  <si>
    <t>TOTAL DO ORÇAMENTO</t>
  </si>
  <si>
    <t>TRIUNFO, 01 de julho de 2021</t>
  </si>
  <si>
    <t>.</t>
  </si>
  <si>
    <r>
      <t>Obra: Construção de casas populares em Triunfo/RS -</t>
    </r>
    <r>
      <rPr>
        <b/>
        <sz val="14"/>
        <rFont val="Arial"/>
        <family val="2"/>
      </rPr>
      <t xml:space="preserve"> Tipologia 02</t>
    </r>
  </si>
  <si>
    <t>ALVENARIA DE EMBASAMENTO COM PEDRA GRÊS 45X25X15CM E ARGAMASSA DE ASSENTAMENTO COM PREPARO EM BETONEIRA.</t>
  </si>
  <si>
    <t>REVESTIMENTO CERÂMICO PARA PAREDES INTERNAS COM PLACAS TIPO ESMALTADA EXTRA DE DIMENSÕES 25X35 CM, até a altura de 1,60 m</t>
  </si>
  <si>
    <t>APLICAÇÃO MANUAL DE TINTA LÁTEX ACRÍLICA EM PAREDE EXTERNAS DE CASAS, DUAS DEMÃOS</t>
  </si>
  <si>
    <t>9.12</t>
  </si>
  <si>
    <t>9.13</t>
  </si>
  <si>
    <t>9.14</t>
  </si>
  <si>
    <t>PONTO DE ILUMINAÇÃO RESIDENCIAL INCLUINDO INTERRUPTOR SIMPLES, CAIXA ELÉTR UN
ICA, ELETRODUTO, CABO, RASGO, QUEBRA E CHUMBAMENTO (EXCLUINDO LUMINÁRIA E
LÂMPADA).</t>
  </si>
  <si>
    <t>PONTO DE TOMADA RESIDENCIAL INCLUINDO TOMADA 10A/250V, CAIXA ELÉTRICA, ELE UN
TRODUTO, CABO, RASGO, QUEBRA E CHUMBAMENTO</t>
  </si>
  <si>
    <r>
      <t xml:space="preserve">Obra: Construção de casas populares em Triunfo/RS - </t>
    </r>
    <r>
      <rPr>
        <b/>
        <sz val="16"/>
        <rFont val="Arial"/>
        <family val="2"/>
      </rPr>
      <t>Tipologia 03</t>
    </r>
  </si>
  <si>
    <t>31.</t>
  </si>
  <si>
    <t>PONTO DE ILUMINAÇÃO RESIDENCIAL INCLUINDO INTERRUPTOR SIMPLES, CAIXA ELÉTRICA, ELETRODUTO, CABO, RASGO, QUEBRA E CHUMBAMENTO (EXCLUINDO LUMINÁRIA E
LÂMPADA).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</si>
</sst>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.0"/>
    <numFmt numFmtId="166" formatCode="&quot;R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4" fillId="2" borderId="0" xfId="2" applyFont="1" applyFill="1" applyAlignment="1">
      <alignment horizontal="left"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horizontal="left" vertical="top"/>
    </xf>
    <xf numFmtId="164" fontId="9" fillId="3" borderId="12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10" fillId="4" borderId="9" xfId="2" applyNumberFormat="1" applyFont="1" applyFill="1" applyBorder="1" applyAlignment="1">
      <alignment horizontal="center" vertical="center" shrinkToFit="1"/>
    </xf>
    <xf numFmtId="0" fontId="11" fillId="4" borderId="10" xfId="2" applyFont="1" applyFill="1" applyBorder="1" applyAlignment="1">
      <alignment vertical="center"/>
    </xf>
    <xf numFmtId="0" fontId="11" fillId="4" borderId="11" xfId="2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165" fontId="8" fillId="0" borderId="12" xfId="2" applyNumberFormat="1" applyFont="1" applyBorder="1" applyAlignment="1">
      <alignment horizontal="center" vertical="center" shrinkToFit="1"/>
    </xf>
    <xf numFmtId="0" fontId="8" fillId="2" borderId="10" xfId="2" applyFont="1" applyFill="1" applyBorder="1" applyAlignment="1">
      <alignment horizontal="center" vertical="center" wrapText="1" shrinkToFit="1"/>
    </xf>
    <xf numFmtId="0" fontId="12" fillId="2" borderId="9" xfId="2" applyFont="1" applyFill="1" applyBorder="1" applyAlignment="1">
      <alignment horizontal="left" vertical="center" wrapText="1"/>
    </xf>
    <xf numFmtId="2" fontId="12" fillId="2" borderId="12" xfId="2" applyNumberFormat="1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center" vertical="center" wrapText="1" shrinkToFit="1"/>
    </xf>
    <xf numFmtId="164" fontId="8" fillId="0" borderId="12" xfId="2" applyNumberFormat="1" applyFont="1" applyBorder="1" applyAlignment="1">
      <alignment horizontal="center" vertical="center" shrinkToFit="1"/>
    </xf>
    <xf numFmtId="10" fontId="8" fillId="0" borderId="12" xfId="2" applyNumberFormat="1" applyFont="1" applyBorder="1" applyAlignment="1">
      <alignment horizontal="center" vertical="center" wrapText="1" shrinkToFi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8" fillId="0" borderId="10" xfId="2" applyFont="1" applyBorder="1" applyAlignment="1">
      <alignment horizontal="center" vertical="center" wrapText="1" shrinkToFit="1"/>
    </xf>
    <xf numFmtId="166" fontId="10" fillId="0" borderId="10" xfId="2" applyNumberFormat="1" applyFont="1" applyBorder="1" applyAlignment="1">
      <alignment horizontal="center" vertical="center" shrinkToFit="1"/>
    </xf>
    <xf numFmtId="166" fontId="4" fillId="2" borderId="0" xfId="2" applyNumberFormat="1" applyFont="1" applyFill="1" applyAlignment="1">
      <alignment vertical="center" wrapText="1"/>
    </xf>
    <xf numFmtId="0" fontId="12" fillId="0" borderId="9" xfId="2" applyFont="1" applyBorder="1" applyAlignment="1">
      <alignment horizontal="center" vertical="center" wrapText="1"/>
    </xf>
    <xf numFmtId="165" fontId="12" fillId="0" borderId="12" xfId="2" applyNumberFormat="1" applyFont="1" applyBorder="1" applyAlignment="1">
      <alignment horizontal="center" vertical="center" shrinkToFit="1"/>
    </xf>
    <xf numFmtId="0" fontId="12" fillId="2" borderId="10" xfId="2" applyFont="1" applyFill="1" applyBorder="1" applyAlignment="1">
      <alignment horizontal="center" vertical="center" wrapText="1" shrinkToFit="1"/>
    </xf>
    <xf numFmtId="164" fontId="12" fillId="0" borderId="12" xfId="2" applyNumberFormat="1" applyFont="1" applyBorder="1" applyAlignment="1">
      <alignment horizontal="center" vertical="center" shrinkToFit="1"/>
    </xf>
    <xf numFmtId="10" fontId="12" fillId="0" borderId="12" xfId="2" applyNumberFormat="1" applyFont="1" applyBorder="1" applyAlignment="1">
      <alignment horizontal="center" vertical="center" wrapText="1" shrinkToFit="1"/>
    </xf>
    <xf numFmtId="0" fontId="8" fillId="2" borderId="12" xfId="2" applyFont="1" applyFill="1" applyBorder="1" applyAlignment="1">
      <alignment horizontal="center" vertical="center" wrapText="1" shrinkToFit="1"/>
    </xf>
    <xf numFmtId="0" fontId="4" fillId="2" borderId="4" xfId="2" applyFont="1" applyFill="1" applyBorder="1" applyAlignment="1">
      <alignment vertical="center" wrapText="1"/>
    </xf>
    <xf numFmtId="0" fontId="8" fillId="0" borderId="12" xfId="2" applyFont="1" applyBorder="1" applyAlignment="1">
      <alignment horizontal="center" vertical="center" wrapText="1" shrinkToFit="1"/>
    </xf>
    <xf numFmtId="0" fontId="12" fillId="2" borderId="12" xfId="2" applyFont="1" applyFill="1" applyBorder="1" applyAlignment="1">
      <alignment horizontal="left" vertical="center" wrapText="1"/>
    </xf>
    <xf numFmtId="164" fontId="8" fillId="0" borderId="12" xfId="2" applyNumberFormat="1" applyFont="1" applyBorder="1" applyAlignment="1">
      <alignment horizontal="center" vertical="center" wrapText="1" shrinkToFit="1"/>
    </xf>
    <xf numFmtId="164" fontId="4" fillId="2" borderId="0" xfId="2" applyNumberFormat="1" applyFont="1" applyFill="1" applyAlignment="1">
      <alignment vertical="center" wrapText="1"/>
    </xf>
    <xf numFmtId="0" fontId="12" fillId="0" borderId="12" xfId="2" applyFont="1" applyBorder="1" applyAlignment="1">
      <alignment horizontal="left" vertical="center" wrapText="1"/>
    </xf>
    <xf numFmtId="2" fontId="12" fillId="0" borderId="12" xfId="2" applyNumberFormat="1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 shrinkToFit="1"/>
    </xf>
    <xf numFmtId="10" fontId="8" fillId="0" borderId="11" xfId="2" applyNumberFormat="1" applyFont="1" applyBorder="1" applyAlignment="1">
      <alignment horizontal="center" vertical="center" wrapText="1" shrinkToFit="1"/>
    </xf>
    <xf numFmtId="165" fontId="12" fillId="2" borderId="12" xfId="2" applyNumberFormat="1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9" xfId="2" applyFont="1" applyBorder="1" applyAlignment="1">
      <alignment horizontal="left" vertical="center" wrapText="1"/>
    </xf>
    <xf numFmtId="166" fontId="4" fillId="0" borderId="0" xfId="2" applyNumberFormat="1" applyFont="1" applyAlignment="1">
      <alignment horizontal="right" vertical="top"/>
    </xf>
    <xf numFmtId="166" fontId="4" fillId="0" borderId="0" xfId="2" applyNumberFormat="1" applyFont="1" applyAlignment="1">
      <alignment horizontal="left" vertical="top"/>
    </xf>
    <xf numFmtId="44" fontId="4" fillId="2" borderId="0" xfId="1" applyFont="1" applyFill="1" applyBorder="1" applyAlignment="1">
      <alignment vertical="center" wrapText="1"/>
    </xf>
    <xf numFmtId="166" fontId="14" fillId="4" borderId="12" xfId="2" applyNumberFormat="1" applyFont="1" applyFill="1" applyBorder="1" applyAlignment="1">
      <alignment horizontal="center" vertical="center" shrinkToFit="1"/>
    </xf>
    <xf numFmtId="44" fontId="4" fillId="2" borderId="0" xfId="1" applyFont="1" applyFill="1" applyBorder="1" applyAlignment="1">
      <alignment horizontal="left" vertical="top"/>
    </xf>
    <xf numFmtId="0" fontId="3" fillId="2" borderId="0" xfId="2" applyFont="1" applyFill="1" applyAlignment="1">
      <alignment horizontal="center" vertical="top"/>
    </xf>
    <xf numFmtId="0" fontId="15" fillId="2" borderId="0" xfId="2" applyFont="1" applyFill="1" applyAlignment="1">
      <alignment horizontal="left" vertical="top"/>
    </xf>
    <xf numFmtId="0" fontId="16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164" fontId="15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vertical="center"/>
    </xf>
    <xf numFmtId="0" fontId="16" fillId="2" borderId="0" xfId="0" applyFont="1" applyFill="1"/>
    <xf numFmtId="0" fontId="17" fillId="2" borderId="0" xfId="0" applyFont="1" applyFill="1"/>
    <xf numFmtId="44" fontId="4" fillId="2" borderId="0" xfId="2" applyNumberFormat="1" applyFont="1" applyFill="1" applyAlignment="1">
      <alignment horizontal="left" vertical="top"/>
    </xf>
    <xf numFmtId="164" fontId="15" fillId="2" borderId="0" xfId="2" applyNumberFormat="1" applyFont="1" applyFill="1" applyAlignment="1">
      <alignment vertical="center"/>
    </xf>
    <xf numFmtId="0" fontId="16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center" vertical="top"/>
    </xf>
    <xf numFmtId="0" fontId="18" fillId="2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19" fillId="0" borderId="0" xfId="2" applyFont="1" applyAlignment="1">
      <alignment horizontal="left" vertical="top"/>
    </xf>
    <xf numFmtId="0" fontId="18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12" fillId="2" borderId="12" xfId="2" applyFont="1" applyFill="1" applyBorder="1" applyAlignment="1">
      <alignment horizontal="center" vertical="center" wrapText="1" shrinkToFit="1"/>
    </xf>
    <xf numFmtId="0" fontId="4" fillId="0" borderId="0" xfId="2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0" fontId="4" fillId="0" borderId="0" xfId="2" applyFont="1" applyAlignment="1">
      <alignment vertical="center"/>
    </xf>
    <xf numFmtId="164" fontId="15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center" vertical="top"/>
    </xf>
    <xf numFmtId="0" fontId="17" fillId="2" borderId="0" xfId="0" applyFont="1" applyFill="1" applyAlignment="1">
      <alignment horizontal="left" vertical="center"/>
    </xf>
    <xf numFmtId="0" fontId="17" fillId="2" borderId="0" xfId="0" quotePrefix="1" applyFont="1" applyFill="1" applyAlignment="1">
      <alignment horizontal="left" vertical="center"/>
    </xf>
    <xf numFmtId="1" fontId="10" fillId="4" borderId="9" xfId="2" applyNumberFormat="1" applyFont="1" applyFill="1" applyBorder="1" applyAlignment="1">
      <alignment horizontal="center" vertical="center" shrinkToFit="1"/>
    </xf>
    <xf numFmtId="1" fontId="10" fillId="4" borderId="10" xfId="2" applyNumberFormat="1" applyFont="1" applyFill="1" applyBorder="1" applyAlignment="1">
      <alignment horizontal="center" vertical="center" shrinkToFit="1"/>
    </xf>
    <xf numFmtId="165" fontId="10" fillId="0" borderId="9" xfId="2" applyNumberFormat="1" applyFont="1" applyBorder="1" applyAlignment="1">
      <alignment horizontal="right" vertical="center" shrinkToFit="1"/>
    </xf>
    <xf numFmtId="165" fontId="10" fillId="0" borderId="10" xfId="2" applyNumberFormat="1" applyFont="1" applyBorder="1" applyAlignment="1">
      <alignment horizontal="right" vertical="center" shrinkToFit="1"/>
    </xf>
    <xf numFmtId="165" fontId="14" fillId="4" borderId="9" xfId="2" applyNumberFormat="1" applyFont="1" applyFill="1" applyBorder="1" applyAlignment="1">
      <alignment horizontal="center" vertical="center" shrinkToFit="1"/>
    </xf>
    <xf numFmtId="165" fontId="14" fillId="4" borderId="10" xfId="2" applyNumberFormat="1" applyFont="1" applyFill="1" applyBorder="1" applyAlignment="1">
      <alignment horizontal="center" vertical="center" shrinkToFit="1"/>
    </xf>
    <xf numFmtId="165" fontId="14" fillId="4" borderId="11" xfId="2" applyNumberFormat="1" applyFont="1" applyFill="1" applyBorder="1" applyAlignment="1">
      <alignment horizontal="center" vertical="center" shrinkToFit="1"/>
    </xf>
    <xf numFmtId="164" fontId="9" fillId="3" borderId="12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2" fontId="3" fillId="0" borderId="3" xfId="2" applyNumberFormat="1" applyFont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  <xf numFmtId="2" fontId="7" fillId="0" borderId="4" xfId="2" applyNumberFormat="1" applyFont="1" applyBorder="1" applyAlignment="1">
      <alignment horizontal="center" vertical="center" wrapText="1"/>
    </xf>
    <xf numFmtId="2" fontId="7" fillId="0" borderId="0" xfId="2" applyNumberFormat="1" applyFont="1" applyAlignment="1">
      <alignment horizontal="center" vertical="center" wrapText="1"/>
    </xf>
    <xf numFmtId="2" fontId="7" fillId="0" borderId="5" xfId="2" applyNumberFormat="1" applyFont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 wrapText="1"/>
    </xf>
    <xf numFmtId="2" fontId="3" fillId="0" borderId="7" xfId="2" applyNumberFormat="1" applyFont="1" applyBorder="1" applyAlignment="1">
      <alignment horizontal="center" vertical="center" wrapText="1"/>
    </xf>
    <xf numFmtId="2" fontId="3" fillId="0" borderId="8" xfId="2" applyNumberFormat="1" applyFont="1" applyBorder="1" applyAlignment="1">
      <alignment horizontal="center" vertical="center" wrapText="1"/>
    </xf>
    <xf numFmtId="0" fontId="8" fillId="3" borderId="9" xfId="2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9" fillId="3" borderId="12" xfId="2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 xr:uid="{983B2A32-1B9C-4AB3-98AC-F0884F117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94</xdr:row>
      <xdr:rowOff>0</xdr:rowOff>
    </xdr:from>
    <xdr:to>
      <xdr:col>14</xdr:col>
      <xdr:colOff>0</xdr:colOff>
      <xdr:row>94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44B1B9B-3740-4580-95B5-5DB981D7E311}"/>
            </a:ext>
          </a:extLst>
        </xdr:cNvPr>
        <xdr:cNvSpPr/>
      </xdr:nvSpPr>
      <xdr:spPr>
        <a:xfrm>
          <a:off x="17164050" y="310229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0</xdr:colOff>
      <xdr:row>94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C38728EB-1801-408E-B975-D97522E007AE}"/>
            </a:ext>
          </a:extLst>
        </xdr:cNvPr>
        <xdr:cNvSpPr/>
      </xdr:nvSpPr>
      <xdr:spPr>
        <a:xfrm>
          <a:off x="17164050" y="310229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172365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2AF5707-60E5-4B07-A7DB-EB48F441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058" y="33618"/>
          <a:ext cx="688957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FEFE6E7D-8D0A-4E7C-BB98-6228B30FA615}"/>
            </a:ext>
          </a:extLst>
        </xdr:cNvPr>
        <xdr:cNvSpPr/>
      </xdr:nvSpPr>
      <xdr:spPr>
        <a:xfrm>
          <a:off x="17164050" y="31775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5E9E0701-15E5-4804-BF7A-1F062B297417}"/>
            </a:ext>
          </a:extLst>
        </xdr:cNvPr>
        <xdr:cNvSpPr/>
      </xdr:nvSpPr>
      <xdr:spPr>
        <a:xfrm>
          <a:off x="17164050" y="31775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D63D9C78-EAA8-4CE9-A020-BAD24BAB0B09}"/>
            </a:ext>
          </a:extLst>
        </xdr:cNvPr>
        <xdr:cNvSpPr/>
      </xdr:nvSpPr>
      <xdr:spPr>
        <a:xfrm>
          <a:off x="17164050" y="31775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1457F7A4-1F0D-443D-91C4-C6DD21E23FEE}"/>
            </a:ext>
          </a:extLst>
        </xdr:cNvPr>
        <xdr:cNvSpPr/>
      </xdr:nvSpPr>
      <xdr:spPr>
        <a:xfrm>
          <a:off x="17164050" y="31775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AFC0DED0-BEC7-402C-9892-5E66124B27ED}"/>
            </a:ext>
          </a:extLst>
        </xdr:cNvPr>
        <xdr:cNvSpPr/>
      </xdr:nvSpPr>
      <xdr:spPr>
        <a:xfrm>
          <a:off x="17164050" y="31775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8DC9BCCB-4357-4344-B20C-8C108DC78890}"/>
            </a:ext>
          </a:extLst>
        </xdr:cNvPr>
        <xdr:cNvSpPr/>
      </xdr:nvSpPr>
      <xdr:spPr>
        <a:xfrm>
          <a:off x="17164050" y="31775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1C05802E-E5C3-4D4F-90A8-34DDDCDAFF0E}"/>
            </a:ext>
          </a:extLst>
        </xdr:cNvPr>
        <xdr:cNvSpPr/>
      </xdr:nvSpPr>
      <xdr:spPr>
        <a:xfrm>
          <a:off x="17164050" y="31775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A6F60534-BD7A-4211-BD90-23C25A27C276}"/>
            </a:ext>
          </a:extLst>
        </xdr:cNvPr>
        <xdr:cNvSpPr/>
      </xdr:nvSpPr>
      <xdr:spPr>
        <a:xfrm>
          <a:off x="17164050" y="31775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72D5A573-A03A-4FC8-87F2-FBCC738A714B}"/>
            </a:ext>
          </a:extLst>
        </xdr:cNvPr>
        <xdr:cNvSpPr/>
      </xdr:nvSpPr>
      <xdr:spPr>
        <a:xfrm>
          <a:off x="17164050" y="31775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AD34CE47-A5AB-4FDC-A0D5-462FD024AE40}"/>
            </a:ext>
          </a:extLst>
        </xdr:cNvPr>
        <xdr:cNvSpPr/>
      </xdr:nvSpPr>
      <xdr:spPr>
        <a:xfrm>
          <a:off x="17164050" y="31775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14</xdr:col>
      <xdr:colOff>0</xdr:colOff>
      <xdr:row>94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8E5BEB15-D756-4BFA-9320-D6759B54A3C4}"/>
            </a:ext>
          </a:extLst>
        </xdr:cNvPr>
        <xdr:cNvSpPr/>
      </xdr:nvSpPr>
      <xdr:spPr>
        <a:xfrm>
          <a:off x="17164050" y="310229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A20067D7-9E34-4963-B5C8-4761DECB15E2}"/>
            </a:ext>
          </a:extLst>
        </xdr:cNvPr>
        <xdr:cNvSpPr/>
      </xdr:nvSpPr>
      <xdr:spPr>
        <a:xfrm>
          <a:off x="17164050" y="310229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9A0E9EC7-488E-488A-BEAE-79ED887ECA12}"/>
            </a:ext>
          </a:extLst>
        </xdr:cNvPr>
        <xdr:cNvSpPr/>
      </xdr:nvSpPr>
      <xdr:spPr>
        <a:xfrm>
          <a:off x="17164050" y="2190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8D2584FD-CE54-4EDE-B35D-305A0557CD12}"/>
            </a:ext>
          </a:extLst>
        </xdr:cNvPr>
        <xdr:cNvSpPr/>
      </xdr:nvSpPr>
      <xdr:spPr>
        <a:xfrm>
          <a:off x="17164050" y="2190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9898C825-E135-4053-8FFC-CEF4CB0844AF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2DA01473-2665-4A79-A92F-299C59889DAD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CF4EA55D-8CBC-48F0-A3A9-127D0A2302F7}"/>
            </a:ext>
          </a:extLst>
        </xdr:cNvPr>
        <xdr:cNvSpPr/>
      </xdr:nvSpPr>
      <xdr:spPr>
        <a:xfrm>
          <a:off x="17164050" y="96678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DEBC916B-CDCC-490D-9D1E-4959F4B5DA5C}"/>
            </a:ext>
          </a:extLst>
        </xdr:cNvPr>
        <xdr:cNvSpPr/>
      </xdr:nvSpPr>
      <xdr:spPr>
        <a:xfrm>
          <a:off x="17164050" y="96678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50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582A6117-B28C-4529-B1D7-8A786E580219}"/>
            </a:ext>
          </a:extLst>
        </xdr:cNvPr>
        <xdr:cNvSpPr/>
      </xdr:nvSpPr>
      <xdr:spPr>
        <a:xfrm>
          <a:off x="17164050" y="159258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50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A9CD79FA-6046-4F2B-A472-948BEEFED5BC}"/>
            </a:ext>
          </a:extLst>
        </xdr:cNvPr>
        <xdr:cNvSpPr/>
      </xdr:nvSpPr>
      <xdr:spPr>
        <a:xfrm>
          <a:off x="17164050" y="159258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D19EB862-E22B-4D53-974D-F42D0C934A3D}"/>
            </a:ext>
          </a:extLst>
        </xdr:cNvPr>
        <xdr:cNvSpPr/>
      </xdr:nvSpPr>
      <xdr:spPr>
        <a:xfrm>
          <a:off x="17164050" y="310229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BFBBE128-97FE-4033-AE10-D04C999E778A}"/>
            </a:ext>
          </a:extLst>
        </xdr:cNvPr>
        <xdr:cNvSpPr/>
      </xdr:nvSpPr>
      <xdr:spPr>
        <a:xfrm>
          <a:off x="17164050" y="310229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6D013744-227B-4CBD-AAEC-E65A2EE81966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9401B5A4-7ED8-4256-B6F5-F62FF6F493B1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2972ACF3-35FF-4829-A059-223F020AFEAB}"/>
            </a:ext>
          </a:extLst>
        </xdr:cNvPr>
        <xdr:cNvSpPr/>
      </xdr:nvSpPr>
      <xdr:spPr>
        <a:xfrm>
          <a:off x="17164050" y="128111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5B62EC94-2638-4785-8EAD-8CEB849A0441}"/>
            </a:ext>
          </a:extLst>
        </xdr:cNvPr>
        <xdr:cNvSpPr/>
      </xdr:nvSpPr>
      <xdr:spPr>
        <a:xfrm>
          <a:off x="17164050" y="128111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B8B569EF-4BBF-4FED-9A13-663BC99AC935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4D21971C-94E4-4576-8A9B-A38FF86D918F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B05A181D-46AA-4A53-A9E6-34E3A23A344B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B7905ECD-B252-4439-B15E-75AB5117232A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78DC366F-3276-4769-A1ED-D43F3E4ABC60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498BFCEF-A3A5-49FB-B2CD-7B7799E1A21E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C68C6B41-09EB-4D8E-AA41-E3C68E848274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6DC1A9D0-A934-4ECE-B437-8FB84E1DB1CD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57</xdr:row>
      <xdr:rowOff>0</xdr:rowOff>
    </xdr:from>
    <xdr:ext cx="0" cy="2603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C0F42422-8472-4322-8D2C-94A2422FB68C}"/>
            </a:ext>
          </a:extLst>
        </xdr:cNvPr>
        <xdr:cNvSpPr/>
      </xdr:nvSpPr>
      <xdr:spPr>
        <a:xfrm>
          <a:off x="17164050" y="17973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57</xdr:row>
      <xdr:rowOff>0</xdr:rowOff>
    </xdr:from>
    <xdr:ext cx="0" cy="40005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64735512-8298-426B-A961-A7A5A17B9C66}"/>
            </a:ext>
          </a:extLst>
        </xdr:cNvPr>
        <xdr:cNvSpPr/>
      </xdr:nvSpPr>
      <xdr:spPr>
        <a:xfrm>
          <a:off x="17164050" y="17973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2603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C23237CB-F53B-42E6-9F85-AC234CDF1C20}"/>
            </a:ext>
          </a:extLst>
        </xdr:cNvPr>
        <xdr:cNvSpPr/>
      </xdr:nvSpPr>
      <xdr:spPr>
        <a:xfrm>
          <a:off x="17164050" y="194786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40005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C8B72E2D-2CBB-4422-A508-A9B80535434B}"/>
            </a:ext>
          </a:extLst>
        </xdr:cNvPr>
        <xdr:cNvSpPr/>
      </xdr:nvSpPr>
      <xdr:spPr>
        <a:xfrm>
          <a:off x="17164050" y="194786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2603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8DB5530A-A9C1-4EDB-91B9-2B21149D2369}"/>
            </a:ext>
          </a:extLst>
        </xdr:cNvPr>
        <xdr:cNvSpPr/>
      </xdr:nvSpPr>
      <xdr:spPr>
        <a:xfrm>
          <a:off x="17164050" y="194786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40005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8D0BE9C1-2B9F-4F82-9998-315A9E20944C}"/>
            </a:ext>
          </a:extLst>
        </xdr:cNvPr>
        <xdr:cNvSpPr/>
      </xdr:nvSpPr>
      <xdr:spPr>
        <a:xfrm>
          <a:off x="17164050" y="194786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81</xdr:row>
      <xdr:rowOff>0</xdr:rowOff>
    </xdr:from>
    <xdr:ext cx="0" cy="2603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30334FFC-C7E0-4045-885C-C277A38EB138}"/>
            </a:ext>
          </a:extLst>
        </xdr:cNvPr>
        <xdr:cNvSpPr/>
      </xdr:nvSpPr>
      <xdr:spPr>
        <a:xfrm>
          <a:off x="17164050" y="2644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81</xdr:row>
      <xdr:rowOff>0</xdr:rowOff>
    </xdr:from>
    <xdr:ext cx="0" cy="40005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B16223FD-EDB9-4485-A1F4-639B3F366500}"/>
            </a:ext>
          </a:extLst>
        </xdr:cNvPr>
        <xdr:cNvSpPr/>
      </xdr:nvSpPr>
      <xdr:spPr>
        <a:xfrm>
          <a:off x="17164050" y="2644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74</xdr:row>
      <xdr:rowOff>0</xdr:rowOff>
    </xdr:from>
    <xdr:ext cx="0" cy="26035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BD909A7F-A046-4CC6-BA79-F66A3A24DB39}"/>
            </a:ext>
          </a:extLst>
        </xdr:cNvPr>
        <xdr:cNvSpPr/>
      </xdr:nvSpPr>
      <xdr:spPr>
        <a:xfrm>
          <a:off x="17164050" y="232505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74</xdr:row>
      <xdr:rowOff>0</xdr:rowOff>
    </xdr:from>
    <xdr:ext cx="0" cy="40005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2284D073-E863-410E-94E2-8750C6438638}"/>
            </a:ext>
          </a:extLst>
        </xdr:cNvPr>
        <xdr:cNvSpPr/>
      </xdr:nvSpPr>
      <xdr:spPr>
        <a:xfrm>
          <a:off x="17164050" y="232505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94</xdr:row>
      <xdr:rowOff>0</xdr:rowOff>
    </xdr:from>
    <xdr:to>
      <xdr:col>14</xdr:col>
      <xdr:colOff>0</xdr:colOff>
      <xdr:row>94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62E6A03F-4BEB-4F4D-89D1-D4B768E857C9}"/>
            </a:ext>
          </a:extLst>
        </xdr:cNvPr>
        <xdr:cNvSpPr/>
      </xdr:nvSpPr>
      <xdr:spPr>
        <a:xfrm>
          <a:off x="17164050" y="31242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94</xdr:row>
      <xdr:rowOff>0</xdr:rowOff>
    </xdr:from>
    <xdr:to>
      <xdr:col>14</xdr:col>
      <xdr:colOff>0</xdr:colOff>
      <xdr:row>94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C0ACBD5-5431-47D8-B949-C073714D7217}"/>
            </a:ext>
          </a:extLst>
        </xdr:cNvPr>
        <xdr:cNvSpPr/>
      </xdr:nvSpPr>
      <xdr:spPr>
        <a:xfrm>
          <a:off x="17164050" y="31242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172365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F77D4A9-6DFF-4059-9ED7-57EF17749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058" y="33618"/>
          <a:ext cx="688957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A42F7845-001A-4AEC-AF38-47A7DE08ACDB}"/>
            </a:ext>
          </a:extLst>
        </xdr:cNvPr>
        <xdr:cNvSpPr/>
      </xdr:nvSpPr>
      <xdr:spPr>
        <a:xfrm>
          <a:off x="17164050" y="319944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1FFB949F-0C35-48D9-A746-E5B65591B672}"/>
            </a:ext>
          </a:extLst>
        </xdr:cNvPr>
        <xdr:cNvSpPr/>
      </xdr:nvSpPr>
      <xdr:spPr>
        <a:xfrm>
          <a:off x="17164050" y="319944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825FB2C0-95C0-430C-988C-CC97D9C8996A}"/>
            </a:ext>
          </a:extLst>
        </xdr:cNvPr>
        <xdr:cNvSpPr/>
      </xdr:nvSpPr>
      <xdr:spPr>
        <a:xfrm>
          <a:off x="17164050" y="319944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5D1460A6-3B95-417A-B4DF-6D60AE942F62}"/>
            </a:ext>
          </a:extLst>
        </xdr:cNvPr>
        <xdr:cNvSpPr/>
      </xdr:nvSpPr>
      <xdr:spPr>
        <a:xfrm>
          <a:off x="17164050" y="319944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5CC936F6-6142-4456-8815-8A5BB1F805E0}"/>
            </a:ext>
          </a:extLst>
        </xdr:cNvPr>
        <xdr:cNvSpPr/>
      </xdr:nvSpPr>
      <xdr:spPr>
        <a:xfrm>
          <a:off x="17164050" y="319944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C3CFCB42-64E1-4B7E-813C-D717B4ED3123}"/>
            </a:ext>
          </a:extLst>
        </xdr:cNvPr>
        <xdr:cNvSpPr/>
      </xdr:nvSpPr>
      <xdr:spPr>
        <a:xfrm>
          <a:off x="17164050" y="319944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3AFCB349-BF20-47A0-9DDD-759620907477}"/>
            </a:ext>
          </a:extLst>
        </xdr:cNvPr>
        <xdr:cNvSpPr/>
      </xdr:nvSpPr>
      <xdr:spPr>
        <a:xfrm>
          <a:off x="17164050" y="319944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259EB0E-5A86-47C3-AC84-6073056D7E5B}"/>
            </a:ext>
          </a:extLst>
        </xdr:cNvPr>
        <xdr:cNvSpPr/>
      </xdr:nvSpPr>
      <xdr:spPr>
        <a:xfrm>
          <a:off x="17164050" y="319944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81810877-653F-45BE-9D85-866454C88E7F}"/>
            </a:ext>
          </a:extLst>
        </xdr:cNvPr>
        <xdr:cNvSpPr/>
      </xdr:nvSpPr>
      <xdr:spPr>
        <a:xfrm>
          <a:off x="17164050" y="319944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97</xdr:row>
      <xdr:rowOff>0</xdr:rowOff>
    </xdr:from>
    <xdr:to>
      <xdr:col>14</xdr:col>
      <xdr:colOff>0</xdr:colOff>
      <xdr:row>97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DA02CE29-D295-4F06-9AB0-AD75A9558A42}"/>
            </a:ext>
          </a:extLst>
        </xdr:cNvPr>
        <xdr:cNvSpPr/>
      </xdr:nvSpPr>
      <xdr:spPr>
        <a:xfrm>
          <a:off x="17164050" y="319944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14</xdr:col>
      <xdr:colOff>0</xdr:colOff>
      <xdr:row>94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FEDC49F2-569C-4E7D-A7B9-3A692493E5AA}"/>
            </a:ext>
          </a:extLst>
        </xdr:cNvPr>
        <xdr:cNvSpPr/>
      </xdr:nvSpPr>
      <xdr:spPr>
        <a:xfrm>
          <a:off x="17164050" y="31242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88CED31-BDB8-4A13-92FF-0B8E477CBFBD}"/>
            </a:ext>
          </a:extLst>
        </xdr:cNvPr>
        <xdr:cNvSpPr/>
      </xdr:nvSpPr>
      <xdr:spPr>
        <a:xfrm>
          <a:off x="17164050" y="31242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C7F87409-E989-46C1-8D89-A7043B1ABEFF}"/>
            </a:ext>
          </a:extLst>
        </xdr:cNvPr>
        <xdr:cNvSpPr/>
      </xdr:nvSpPr>
      <xdr:spPr>
        <a:xfrm>
          <a:off x="17164050" y="2190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54479FD6-8312-4B14-9C9D-D6A73885FFE1}"/>
            </a:ext>
          </a:extLst>
        </xdr:cNvPr>
        <xdr:cNvSpPr/>
      </xdr:nvSpPr>
      <xdr:spPr>
        <a:xfrm>
          <a:off x="17164050" y="2190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621E0977-76A0-454F-93F2-76CC8490BAC6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1054EC5A-263C-4E36-BF1E-6F7C52B20684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520BAF5B-8E69-406F-8231-8632E914EA27}"/>
            </a:ext>
          </a:extLst>
        </xdr:cNvPr>
        <xdr:cNvSpPr/>
      </xdr:nvSpPr>
      <xdr:spPr>
        <a:xfrm>
          <a:off x="17164050" y="97631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B3154FDF-1FD2-4AE6-AF43-EF5B6DDEAE41}"/>
            </a:ext>
          </a:extLst>
        </xdr:cNvPr>
        <xdr:cNvSpPr/>
      </xdr:nvSpPr>
      <xdr:spPr>
        <a:xfrm>
          <a:off x="17164050" y="97631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50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E320987F-86E8-434B-BC4F-3AE41D1EA023}"/>
            </a:ext>
          </a:extLst>
        </xdr:cNvPr>
        <xdr:cNvSpPr/>
      </xdr:nvSpPr>
      <xdr:spPr>
        <a:xfrm>
          <a:off x="17164050" y="160210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50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56A987BE-B04B-4104-9894-DBF2891E3246}"/>
            </a:ext>
          </a:extLst>
        </xdr:cNvPr>
        <xdr:cNvSpPr/>
      </xdr:nvSpPr>
      <xdr:spPr>
        <a:xfrm>
          <a:off x="17164050" y="160210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EB984F70-6A71-4589-B942-169A92115828}"/>
            </a:ext>
          </a:extLst>
        </xdr:cNvPr>
        <xdr:cNvSpPr/>
      </xdr:nvSpPr>
      <xdr:spPr>
        <a:xfrm>
          <a:off x="17164050" y="312420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94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CB5F3F88-C412-4278-81A8-8184187DC4A4}"/>
            </a:ext>
          </a:extLst>
        </xdr:cNvPr>
        <xdr:cNvSpPr/>
      </xdr:nvSpPr>
      <xdr:spPr>
        <a:xfrm>
          <a:off x="17164050" y="312420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EA65FFC1-265D-4ED6-ABEC-056DD5DB2FEE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DA671D35-882D-4EDE-93A3-9B4ACEA2C279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B0929117-947E-4CE4-A0F4-4AF41AC8773D}"/>
            </a:ext>
          </a:extLst>
        </xdr:cNvPr>
        <xdr:cNvSpPr/>
      </xdr:nvSpPr>
      <xdr:spPr>
        <a:xfrm>
          <a:off x="17164050" y="129063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192B7A36-9746-484C-BA17-D31682514D71}"/>
            </a:ext>
          </a:extLst>
        </xdr:cNvPr>
        <xdr:cNvSpPr/>
      </xdr:nvSpPr>
      <xdr:spPr>
        <a:xfrm>
          <a:off x="17164050" y="129063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D621888A-C3F1-4683-8D6C-A1299D746B6C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B54465AB-E867-45A8-AB22-0CC08D5FABE0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6DAE3A0E-0E8D-4806-A293-BD5B9329CD25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391EB57E-3FAA-44A9-A19C-7C55E291BE33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43988D9C-24E3-411B-BDEA-60F3BE7A67DA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5A83EB4E-962E-4C60-95B5-71D8E3BEE324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C9114C5F-630A-4FFC-B517-3E8796F9C853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02306B61-7FEF-417D-B09D-9DD1AB5F5D46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57</xdr:row>
      <xdr:rowOff>0</xdr:rowOff>
    </xdr:from>
    <xdr:ext cx="0" cy="2603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9B51D5BF-28B6-4F6D-A1E7-17FCACADB159}"/>
            </a:ext>
          </a:extLst>
        </xdr:cNvPr>
        <xdr:cNvSpPr/>
      </xdr:nvSpPr>
      <xdr:spPr>
        <a:xfrm>
          <a:off x="17164050" y="180784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57</xdr:row>
      <xdr:rowOff>0</xdr:rowOff>
    </xdr:from>
    <xdr:ext cx="0" cy="40005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4F7C0DC4-C0BD-494E-9493-0BF25FEEE544}"/>
            </a:ext>
          </a:extLst>
        </xdr:cNvPr>
        <xdr:cNvSpPr/>
      </xdr:nvSpPr>
      <xdr:spPr>
        <a:xfrm>
          <a:off x="17164050" y="180784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2603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3385E0B7-F43E-41DE-92E6-1F3A3EECD2C6}"/>
            </a:ext>
          </a:extLst>
        </xdr:cNvPr>
        <xdr:cNvSpPr/>
      </xdr:nvSpPr>
      <xdr:spPr>
        <a:xfrm>
          <a:off x="17164050" y="19688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40005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5EAC8F9E-F61E-466E-AD6C-66D61C9839F2}"/>
            </a:ext>
          </a:extLst>
        </xdr:cNvPr>
        <xdr:cNvSpPr/>
      </xdr:nvSpPr>
      <xdr:spPr>
        <a:xfrm>
          <a:off x="17164050" y="19688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2603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6900BF8C-6D01-4748-AB87-FF496367F2ED}"/>
            </a:ext>
          </a:extLst>
        </xdr:cNvPr>
        <xdr:cNvSpPr/>
      </xdr:nvSpPr>
      <xdr:spPr>
        <a:xfrm>
          <a:off x="17164050" y="19688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63</xdr:row>
      <xdr:rowOff>0</xdr:rowOff>
    </xdr:from>
    <xdr:ext cx="0" cy="40005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8E5410C7-F321-47E9-931B-2841E0DF3EB2}"/>
            </a:ext>
          </a:extLst>
        </xdr:cNvPr>
        <xdr:cNvSpPr/>
      </xdr:nvSpPr>
      <xdr:spPr>
        <a:xfrm>
          <a:off x="17164050" y="19688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81</xdr:row>
      <xdr:rowOff>0</xdr:rowOff>
    </xdr:from>
    <xdr:ext cx="0" cy="2603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21FDCB3D-4B42-4C29-8EFB-A086061C4C1F}"/>
            </a:ext>
          </a:extLst>
        </xdr:cNvPr>
        <xdr:cNvSpPr/>
      </xdr:nvSpPr>
      <xdr:spPr>
        <a:xfrm>
          <a:off x="17164050" y="266223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81</xdr:row>
      <xdr:rowOff>0</xdr:rowOff>
    </xdr:from>
    <xdr:ext cx="0" cy="40005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C566EFCB-8C01-4678-89F1-3FAFE26A3B01}"/>
            </a:ext>
          </a:extLst>
        </xdr:cNvPr>
        <xdr:cNvSpPr/>
      </xdr:nvSpPr>
      <xdr:spPr>
        <a:xfrm>
          <a:off x="17164050" y="266223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95</xdr:row>
      <xdr:rowOff>0</xdr:rowOff>
    </xdr:from>
    <xdr:to>
      <xdr:col>14</xdr:col>
      <xdr:colOff>0</xdr:colOff>
      <xdr:row>95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005ACDB-CF71-4970-A416-F4F83DAAFEF8}"/>
            </a:ext>
          </a:extLst>
        </xdr:cNvPr>
        <xdr:cNvSpPr/>
      </xdr:nvSpPr>
      <xdr:spPr>
        <a:xfrm>
          <a:off x="17164050" y="30556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95</xdr:row>
      <xdr:rowOff>0</xdr:rowOff>
    </xdr:from>
    <xdr:to>
      <xdr:col>14</xdr:col>
      <xdr:colOff>0</xdr:colOff>
      <xdr:row>95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47B35235-68B2-48A7-B547-42954CD95F16}"/>
            </a:ext>
          </a:extLst>
        </xdr:cNvPr>
        <xdr:cNvSpPr/>
      </xdr:nvSpPr>
      <xdr:spPr>
        <a:xfrm>
          <a:off x="17164050" y="30556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172365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46B7547-5FFE-4F76-A90E-7AE9873A4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058" y="33618"/>
          <a:ext cx="688957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C7B0813D-92E9-401B-90D5-69450EDD55F5}"/>
            </a:ext>
          </a:extLst>
        </xdr:cNvPr>
        <xdr:cNvSpPr/>
      </xdr:nvSpPr>
      <xdr:spPr>
        <a:xfrm>
          <a:off x="17164050" y="31308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CACE07AE-3D71-4652-9098-0CD9665A4DFA}"/>
            </a:ext>
          </a:extLst>
        </xdr:cNvPr>
        <xdr:cNvSpPr/>
      </xdr:nvSpPr>
      <xdr:spPr>
        <a:xfrm>
          <a:off x="17164050" y="31308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4669CD5A-861F-4CF4-87B1-5B40D0B7C6EA}"/>
            </a:ext>
          </a:extLst>
        </xdr:cNvPr>
        <xdr:cNvSpPr/>
      </xdr:nvSpPr>
      <xdr:spPr>
        <a:xfrm>
          <a:off x="17164050" y="31308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A8378DFD-9350-4945-94C8-6D731C35D13A}"/>
            </a:ext>
          </a:extLst>
        </xdr:cNvPr>
        <xdr:cNvSpPr/>
      </xdr:nvSpPr>
      <xdr:spPr>
        <a:xfrm>
          <a:off x="17164050" y="31308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5E412F5F-BBEF-482C-9BF5-AFEA834E8070}"/>
            </a:ext>
          </a:extLst>
        </xdr:cNvPr>
        <xdr:cNvSpPr/>
      </xdr:nvSpPr>
      <xdr:spPr>
        <a:xfrm>
          <a:off x="17164050" y="31308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DC9C12E-9D3E-4BCE-B0E3-E4E35B4479FA}"/>
            </a:ext>
          </a:extLst>
        </xdr:cNvPr>
        <xdr:cNvSpPr/>
      </xdr:nvSpPr>
      <xdr:spPr>
        <a:xfrm>
          <a:off x="17164050" y="31308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D33B433A-DE61-4B42-914F-098C24FE9BDD}"/>
            </a:ext>
          </a:extLst>
        </xdr:cNvPr>
        <xdr:cNvSpPr/>
      </xdr:nvSpPr>
      <xdr:spPr>
        <a:xfrm>
          <a:off x="17164050" y="31308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3F66D43B-DD7C-447C-A840-B13504BE904A}"/>
            </a:ext>
          </a:extLst>
        </xdr:cNvPr>
        <xdr:cNvSpPr/>
      </xdr:nvSpPr>
      <xdr:spPr>
        <a:xfrm>
          <a:off x="17164050" y="31308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F23F49E7-C93C-4F4F-BC23-2E370499C68A}"/>
            </a:ext>
          </a:extLst>
        </xdr:cNvPr>
        <xdr:cNvSpPr/>
      </xdr:nvSpPr>
      <xdr:spPr>
        <a:xfrm>
          <a:off x="17164050" y="313086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0</xdr:colOff>
      <xdr:row>98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BCAA6740-A346-40CC-9C80-580397F8C225}"/>
            </a:ext>
          </a:extLst>
        </xdr:cNvPr>
        <xdr:cNvSpPr/>
      </xdr:nvSpPr>
      <xdr:spPr>
        <a:xfrm>
          <a:off x="17164050" y="313086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14</xdr:col>
      <xdr:colOff>0</xdr:colOff>
      <xdr:row>95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AE6CA43B-C6BE-4D17-9871-2CB309593B69}"/>
            </a:ext>
          </a:extLst>
        </xdr:cNvPr>
        <xdr:cNvSpPr/>
      </xdr:nvSpPr>
      <xdr:spPr>
        <a:xfrm>
          <a:off x="17164050" y="30556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95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1F34E066-41CD-487B-A6B7-12265729C09D}"/>
            </a:ext>
          </a:extLst>
        </xdr:cNvPr>
        <xdr:cNvSpPr/>
      </xdr:nvSpPr>
      <xdr:spPr>
        <a:xfrm>
          <a:off x="17164050" y="30556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BB99D09D-2DE2-4168-AD58-0A4015C981CE}"/>
            </a:ext>
          </a:extLst>
        </xdr:cNvPr>
        <xdr:cNvSpPr/>
      </xdr:nvSpPr>
      <xdr:spPr>
        <a:xfrm>
          <a:off x="17164050" y="2190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3C7E2E31-A865-4B78-8C0A-C2F554A85926}"/>
            </a:ext>
          </a:extLst>
        </xdr:cNvPr>
        <xdr:cNvSpPr/>
      </xdr:nvSpPr>
      <xdr:spPr>
        <a:xfrm>
          <a:off x="17164050" y="2190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7875D3F5-EE4D-4B0B-AF3F-F0AB0DDFDD3D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CE4FA4BD-1378-47D6-ADD5-76E4A55A3779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909329D7-EA34-41AC-9FC3-A013FEEB2356}"/>
            </a:ext>
          </a:extLst>
        </xdr:cNvPr>
        <xdr:cNvSpPr/>
      </xdr:nvSpPr>
      <xdr:spPr>
        <a:xfrm>
          <a:off x="17164050" y="96678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33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D88D4AF5-74F0-42A2-9788-CCACD0D2FE1D}"/>
            </a:ext>
          </a:extLst>
        </xdr:cNvPr>
        <xdr:cNvSpPr/>
      </xdr:nvSpPr>
      <xdr:spPr>
        <a:xfrm>
          <a:off x="17164050" y="96678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51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3A166D2D-79A9-4885-89B3-24DB3D8E3347}"/>
            </a:ext>
          </a:extLst>
        </xdr:cNvPr>
        <xdr:cNvSpPr/>
      </xdr:nvSpPr>
      <xdr:spPr>
        <a:xfrm>
          <a:off x="17164050" y="162210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51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DE9152E6-2AA6-4363-8A82-AC24D1E5E78F}"/>
            </a:ext>
          </a:extLst>
        </xdr:cNvPr>
        <xdr:cNvSpPr/>
      </xdr:nvSpPr>
      <xdr:spPr>
        <a:xfrm>
          <a:off x="17164050" y="162210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95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1D375632-AFC9-42DF-9391-817D1E0EC9CE}"/>
            </a:ext>
          </a:extLst>
        </xdr:cNvPr>
        <xdr:cNvSpPr/>
      </xdr:nvSpPr>
      <xdr:spPr>
        <a:xfrm>
          <a:off x="17164050" y="30556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95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9ABFDFDC-9CD4-460C-A372-B560247D92CE}"/>
            </a:ext>
          </a:extLst>
        </xdr:cNvPr>
        <xdr:cNvSpPr/>
      </xdr:nvSpPr>
      <xdr:spPr>
        <a:xfrm>
          <a:off x="17164050" y="30556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92FBE8A1-D057-4F20-A481-F585A7B72DE5}"/>
            </a:ext>
          </a:extLst>
        </xdr:cNvPr>
        <xdr:cNvSpPr/>
      </xdr:nvSpPr>
      <xdr:spPr>
        <a:xfrm>
          <a:off x="17164050" y="35814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BB911D9F-D119-44C1-809C-E9586E47BECC}"/>
            </a:ext>
          </a:extLst>
        </xdr:cNvPr>
        <xdr:cNvSpPr/>
      </xdr:nvSpPr>
      <xdr:spPr>
        <a:xfrm>
          <a:off x="17164050" y="35814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EC8E3539-AA3D-4C68-8730-1830E38D8059}"/>
            </a:ext>
          </a:extLst>
        </xdr:cNvPr>
        <xdr:cNvSpPr/>
      </xdr:nvSpPr>
      <xdr:spPr>
        <a:xfrm>
          <a:off x="17164050" y="128111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42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CEE23C73-704C-4D05-B010-ED4A2D02C334}"/>
            </a:ext>
          </a:extLst>
        </xdr:cNvPr>
        <xdr:cNvSpPr/>
      </xdr:nvSpPr>
      <xdr:spPr>
        <a:xfrm>
          <a:off x="17164050" y="128111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6F775C62-3CD4-4810-9688-AF5E11FC5D20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778861A0-BD73-4431-BB54-04A5D6A37696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2603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B5B2F793-6102-4954-B85B-CF6653378670}"/>
            </a:ext>
          </a:extLst>
        </xdr:cNvPr>
        <xdr:cNvSpPr/>
      </xdr:nvSpPr>
      <xdr:spPr>
        <a:xfrm>
          <a:off x="17164050" y="65817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22</xdr:row>
      <xdr:rowOff>0</xdr:rowOff>
    </xdr:from>
    <xdr:ext cx="0" cy="40005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6C6CC341-2EA5-4E88-B826-DDE8924527ED}"/>
            </a:ext>
          </a:extLst>
        </xdr:cNvPr>
        <xdr:cNvSpPr/>
      </xdr:nvSpPr>
      <xdr:spPr>
        <a:xfrm>
          <a:off x="17164050" y="65817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EF92661A-1777-4D3F-8DD4-3BA62AE1EE2E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77902D4F-C909-4C53-9F99-42EC0DE25048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2603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4BC2DB66-2AA1-4E9B-A6F5-346C3EC19FD8}"/>
            </a:ext>
          </a:extLst>
        </xdr:cNvPr>
        <xdr:cNvSpPr/>
      </xdr:nvSpPr>
      <xdr:spPr>
        <a:xfrm>
          <a:off x="17164050" y="8077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27</xdr:row>
      <xdr:rowOff>0</xdr:rowOff>
    </xdr:from>
    <xdr:ext cx="0" cy="40005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4579B17B-665B-47B6-962D-56026A58003A}"/>
            </a:ext>
          </a:extLst>
        </xdr:cNvPr>
        <xdr:cNvSpPr/>
      </xdr:nvSpPr>
      <xdr:spPr>
        <a:xfrm>
          <a:off x="17164050" y="8077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58</xdr:row>
      <xdr:rowOff>0</xdr:rowOff>
    </xdr:from>
    <xdr:ext cx="0" cy="2603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B8795545-42FD-474B-BC65-FF36E60CAFE7}"/>
            </a:ext>
          </a:extLst>
        </xdr:cNvPr>
        <xdr:cNvSpPr/>
      </xdr:nvSpPr>
      <xdr:spPr>
        <a:xfrm>
          <a:off x="17164050" y="181356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58</xdr:row>
      <xdr:rowOff>0</xdr:rowOff>
    </xdr:from>
    <xdr:ext cx="0" cy="40005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C2EF2A39-A029-4004-B411-ED382CCDCF65}"/>
            </a:ext>
          </a:extLst>
        </xdr:cNvPr>
        <xdr:cNvSpPr/>
      </xdr:nvSpPr>
      <xdr:spPr>
        <a:xfrm>
          <a:off x="17164050" y="181356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64</xdr:row>
      <xdr:rowOff>0</xdr:rowOff>
    </xdr:from>
    <xdr:ext cx="0" cy="2603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6CE351B7-1A6E-46FB-AE7D-8E134C6A0AA4}"/>
            </a:ext>
          </a:extLst>
        </xdr:cNvPr>
        <xdr:cNvSpPr/>
      </xdr:nvSpPr>
      <xdr:spPr>
        <a:xfrm>
          <a:off x="17164050" y="196405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64</xdr:row>
      <xdr:rowOff>0</xdr:rowOff>
    </xdr:from>
    <xdr:ext cx="0" cy="40005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17741932-AD36-4653-8C58-769FE296F71B}"/>
            </a:ext>
          </a:extLst>
        </xdr:cNvPr>
        <xdr:cNvSpPr/>
      </xdr:nvSpPr>
      <xdr:spPr>
        <a:xfrm>
          <a:off x="17164050" y="196405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64</xdr:row>
      <xdr:rowOff>0</xdr:rowOff>
    </xdr:from>
    <xdr:ext cx="0" cy="2603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E3842862-0640-48F9-A05B-114F6FC6DEA5}"/>
            </a:ext>
          </a:extLst>
        </xdr:cNvPr>
        <xdr:cNvSpPr/>
      </xdr:nvSpPr>
      <xdr:spPr>
        <a:xfrm>
          <a:off x="17164050" y="196405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64</xdr:row>
      <xdr:rowOff>0</xdr:rowOff>
    </xdr:from>
    <xdr:ext cx="0" cy="40005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43023B7F-773F-4F48-A49D-294FB3D0DC98}"/>
            </a:ext>
          </a:extLst>
        </xdr:cNvPr>
        <xdr:cNvSpPr/>
      </xdr:nvSpPr>
      <xdr:spPr>
        <a:xfrm>
          <a:off x="17164050" y="196405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82</xdr:row>
      <xdr:rowOff>0</xdr:rowOff>
    </xdr:from>
    <xdr:ext cx="0" cy="2603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5522816E-4693-4524-BA84-E12B00E0C378}"/>
            </a:ext>
          </a:extLst>
        </xdr:cNvPr>
        <xdr:cNvSpPr/>
      </xdr:nvSpPr>
      <xdr:spPr>
        <a:xfrm>
          <a:off x="17164050" y="261461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82</xdr:row>
      <xdr:rowOff>0</xdr:rowOff>
    </xdr:from>
    <xdr:ext cx="0" cy="40005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D78C5449-5DFC-4CFC-A6B1-ADF208E212E0}"/>
            </a:ext>
          </a:extLst>
        </xdr:cNvPr>
        <xdr:cNvSpPr/>
      </xdr:nvSpPr>
      <xdr:spPr>
        <a:xfrm>
          <a:off x="17164050" y="261461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NE/CASAS%20POPULARES/C&#243;pia%20de%20C&#243;pia%20de%20OR&#199;AMENTO%20CASAS%20_alvenaria%2014052021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INE/CASAS%20POPULARES/C&#243;pia%20de%20C&#243;pia%20de%20OR&#199;AMENTO%20CASAS%20_alvenaria%2014052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 TIP. 01"/>
      <sheetName val="MATERIAL + MÃO DE OBRA 02"/>
      <sheetName val="MATERIAL + MÃO DE OBRA 03"/>
      <sheetName val="CRONOGRAMA (2)"/>
      <sheetName val="Composições Próprias (2)"/>
      <sheetName val="memorial de cálculo"/>
    </sheetNames>
    <sheetDataSet>
      <sheetData sheetId="0"/>
      <sheetData sheetId="1"/>
      <sheetData sheetId="2"/>
      <sheetData sheetId="3"/>
      <sheetData sheetId="4">
        <row r="14">
          <cell r="I14">
            <v>214.38</v>
          </cell>
          <cell r="J14">
            <v>27.36</v>
          </cell>
        </row>
        <row r="24">
          <cell r="I24">
            <v>259.92350740740739</v>
          </cell>
          <cell r="J24">
            <v>229.16795999999999</v>
          </cell>
        </row>
        <row r="36">
          <cell r="I36">
            <v>108.8</v>
          </cell>
          <cell r="J36">
            <v>229.16795999999999</v>
          </cell>
        </row>
        <row r="72">
          <cell r="I72">
            <v>225.74360000000001</v>
          </cell>
          <cell r="J72">
            <v>151.28</v>
          </cell>
        </row>
        <row r="89">
          <cell r="I89">
            <v>78.819999999999993</v>
          </cell>
          <cell r="J89">
            <v>20.5</v>
          </cell>
        </row>
        <row r="143">
          <cell r="I143">
            <v>1814.52</v>
          </cell>
          <cell r="J143">
            <v>641.45000000000005</v>
          </cell>
        </row>
      </sheetData>
      <sheetData sheetId="5">
        <row r="3">
          <cell r="E3">
            <v>1</v>
          </cell>
        </row>
        <row r="4">
          <cell r="E4">
            <v>36.4</v>
          </cell>
        </row>
        <row r="5">
          <cell r="E5">
            <v>35.82</v>
          </cell>
        </row>
        <row r="8">
          <cell r="E8">
            <v>7.6440000000000001</v>
          </cell>
        </row>
        <row r="9">
          <cell r="E9">
            <v>7.28</v>
          </cell>
        </row>
        <row r="10">
          <cell r="E10">
            <v>5.46</v>
          </cell>
        </row>
        <row r="11">
          <cell r="E11">
            <v>8.1929999999999996</v>
          </cell>
        </row>
        <row r="12">
          <cell r="E12">
            <v>36.4</v>
          </cell>
        </row>
        <row r="13">
          <cell r="E13">
            <v>24.664639999999999</v>
          </cell>
        </row>
        <row r="14">
          <cell r="E14">
            <v>89.8352</v>
          </cell>
        </row>
        <row r="15">
          <cell r="E15">
            <v>29.12</v>
          </cell>
        </row>
        <row r="16">
          <cell r="E16">
            <v>2.1839999999999997</v>
          </cell>
        </row>
        <row r="18">
          <cell r="E18">
            <v>79.794720000000012</v>
          </cell>
        </row>
        <row r="22">
          <cell r="E22">
            <v>0.48599999999999999</v>
          </cell>
        </row>
        <row r="24">
          <cell r="E24">
            <v>83.039999999999992</v>
          </cell>
        </row>
        <row r="29">
          <cell r="E29">
            <v>36</v>
          </cell>
        </row>
        <row r="30">
          <cell r="E30">
            <v>30.719999999999995</v>
          </cell>
        </row>
        <row r="31">
          <cell r="E31">
            <v>45.87</v>
          </cell>
        </row>
        <row r="32">
          <cell r="E32">
            <v>36</v>
          </cell>
        </row>
        <row r="33">
          <cell r="E33">
            <v>7.5</v>
          </cell>
        </row>
        <row r="36">
          <cell r="E36">
            <v>3.1500000000000004</v>
          </cell>
        </row>
        <row r="37">
          <cell r="E37">
            <v>2</v>
          </cell>
        </row>
        <row r="38">
          <cell r="E38">
            <v>1</v>
          </cell>
        </row>
        <row r="39">
          <cell r="E39">
            <v>4</v>
          </cell>
        </row>
        <row r="40">
          <cell r="E40">
            <v>1.25</v>
          </cell>
        </row>
        <row r="41">
          <cell r="E41">
            <v>2</v>
          </cell>
        </row>
        <row r="43">
          <cell r="E43">
            <v>166.1</v>
          </cell>
        </row>
        <row r="44">
          <cell r="E44">
            <v>166.1</v>
          </cell>
        </row>
        <row r="45">
          <cell r="E45">
            <v>8.26</v>
          </cell>
        </row>
        <row r="46">
          <cell r="E46">
            <v>166.1</v>
          </cell>
        </row>
        <row r="47">
          <cell r="E47">
            <v>166.1</v>
          </cell>
        </row>
        <row r="49">
          <cell r="E49">
            <v>1.54</v>
          </cell>
        </row>
        <row r="50">
          <cell r="E50">
            <v>1.5360000000000003</v>
          </cell>
        </row>
        <row r="51">
          <cell r="E51">
            <v>30.72</v>
          </cell>
        </row>
        <row r="52">
          <cell r="E52">
            <v>30.72</v>
          </cell>
        </row>
        <row r="57">
          <cell r="E57">
            <v>5</v>
          </cell>
        </row>
        <row r="58">
          <cell r="E58">
            <v>8</v>
          </cell>
        </row>
        <row r="59">
          <cell r="E59">
            <v>1</v>
          </cell>
        </row>
        <row r="60">
          <cell r="E60">
            <v>1</v>
          </cell>
        </row>
        <row r="61">
          <cell r="E61">
            <v>1</v>
          </cell>
        </row>
        <row r="63">
          <cell r="E63">
            <v>2</v>
          </cell>
        </row>
        <row r="64">
          <cell r="E64">
            <v>1</v>
          </cell>
        </row>
        <row r="65">
          <cell r="E65">
            <v>1</v>
          </cell>
        </row>
        <row r="66">
          <cell r="E66">
            <v>13</v>
          </cell>
        </row>
        <row r="67">
          <cell r="E67">
            <v>6</v>
          </cell>
        </row>
        <row r="68">
          <cell r="E68">
            <v>1</v>
          </cell>
        </row>
        <row r="70">
          <cell r="E70">
            <v>1</v>
          </cell>
        </row>
        <row r="72">
          <cell r="E72">
            <v>6</v>
          </cell>
        </row>
        <row r="73">
          <cell r="E73">
            <v>5</v>
          </cell>
        </row>
        <row r="74">
          <cell r="E74">
            <v>6</v>
          </cell>
        </row>
        <row r="75">
          <cell r="E75">
            <v>60</v>
          </cell>
        </row>
        <row r="76">
          <cell r="E76">
            <v>30</v>
          </cell>
        </row>
        <row r="77">
          <cell r="E77">
            <v>15</v>
          </cell>
        </row>
        <row r="78">
          <cell r="E78">
            <v>1</v>
          </cell>
        </row>
        <row r="79">
          <cell r="E79">
            <v>1</v>
          </cell>
        </row>
        <row r="80">
          <cell r="E80">
            <v>1</v>
          </cell>
        </row>
        <row r="81">
          <cell r="E81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 TIP. 01"/>
      <sheetName val="MATERIAL + MÃO DE OBRA 02"/>
      <sheetName val="MATERIAL + MÃO DE OBRA 03"/>
      <sheetName val="CRONOGRAMA (2)"/>
      <sheetName val="Composições Próprias (2)"/>
      <sheetName val="memorial de cálculo"/>
    </sheetNames>
    <sheetDataSet>
      <sheetData sheetId="0"/>
      <sheetData sheetId="1"/>
      <sheetData sheetId="2"/>
      <sheetData sheetId="3"/>
      <sheetData sheetId="4">
        <row r="117">
          <cell r="I117">
            <v>69.359908822740692</v>
          </cell>
          <cell r="J117">
            <v>2.2941807455081791</v>
          </cell>
        </row>
      </sheetData>
      <sheetData sheetId="5">
        <row r="34">
          <cell r="E34">
            <v>7.4579999999999993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26B4-8D75-41D6-A70C-B9C304E6A852}">
  <sheetPr>
    <pageSetUpPr fitToPage="1"/>
  </sheetPr>
  <dimension ref="B1:AO239"/>
  <sheetViews>
    <sheetView tabSelected="1" view="pageBreakPreview" zoomScale="80" zoomScaleNormal="80" zoomScaleSheetLayoutView="80" workbookViewId="0">
      <selection activeCell="C104" sqref="C104:D104"/>
    </sheetView>
  </sheetViews>
  <sheetFormatPr defaultRowHeight="12.75" x14ac:dyDescent="0.25"/>
  <cols>
    <col min="1" max="1" width="3.7109375" style="3" customWidth="1"/>
    <col min="2" max="2" width="7.7109375" style="75" customWidth="1"/>
    <col min="3" max="3" width="9.42578125" style="3" customWidth="1"/>
    <col min="4" max="4" width="107.42578125" style="3" customWidth="1"/>
    <col min="5" max="5" width="10.85546875" style="73" customWidth="1"/>
    <col min="6" max="6" width="5.7109375" style="6" customWidth="1"/>
    <col min="7" max="9" width="13.7109375" style="74" customWidth="1"/>
    <col min="10" max="10" width="15.85546875" style="74" customWidth="1"/>
    <col min="11" max="11" width="10.5703125" style="74" customWidth="1"/>
    <col min="12" max="13" width="14.7109375" style="74" customWidth="1"/>
    <col min="14" max="14" width="15.5703125" style="74" customWidth="1"/>
    <col min="15" max="15" width="4" style="3" hidden="1" customWidth="1"/>
    <col min="16" max="16" width="15.28515625" style="3" hidden="1" customWidth="1"/>
    <col min="17" max="17" width="12.85546875" style="3" hidden="1" customWidth="1"/>
    <col min="18" max="18" width="15.28515625" style="3" hidden="1" customWidth="1"/>
    <col min="19" max="19" width="13.7109375" style="3" bestFit="1" customWidth="1"/>
    <col min="20" max="20" width="14.28515625" style="3" bestFit="1" customWidth="1"/>
    <col min="21" max="16384" width="9.140625" style="3"/>
  </cols>
  <sheetData>
    <row r="1" spans="2:41" ht="24" customHeight="1" x14ac:dyDescent="0.25"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1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23.25" customHeight="1" x14ac:dyDescent="0.25">
      <c r="B2" s="95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22.5" customHeight="1" x14ac:dyDescent="0.25">
      <c r="B3" s="98" t="s">
        <v>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22.5" customHeight="1" x14ac:dyDescent="0.25">
      <c r="B4" s="101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2:41" ht="14.25" customHeight="1" x14ac:dyDescent="0.25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  <c r="O5" s="1"/>
      <c r="P5" s="2"/>
      <c r="Q5" s="2"/>
      <c r="R5" s="2"/>
      <c r="S5" s="2"/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5.95" customHeight="1" x14ac:dyDescent="0.25">
      <c r="B6" s="107" t="s">
        <v>4</v>
      </c>
      <c r="C6" s="107" t="s">
        <v>5</v>
      </c>
      <c r="D6" s="107" t="s">
        <v>6</v>
      </c>
      <c r="E6" s="107" t="s">
        <v>7</v>
      </c>
      <c r="F6" s="107" t="s">
        <v>8</v>
      </c>
      <c r="G6" s="91" t="s">
        <v>9</v>
      </c>
      <c r="H6" s="91"/>
      <c r="I6" s="91"/>
      <c r="J6" s="91" t="s">
        <v>10</v>
      </c>
      <c r="K6" s="91" t="s">
        <v>11</v>
      </c>
      <c r="L6" s="91" t="s">
        <v>12</v>
      </c>
      <c r="M6" s="91"/>
      <c r="N6" s="91"/>
      <c r="O6" s="1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2:41" s="6" customFormat="1" ht="50.25" customHeight="1" x14ac:dyDescent="0.25">
      <c r="B7" s="107"/>
      <c r="C7" s="107"/>
      <c r="D7" s="107"/>
      <c r="E7" s="107"/>
      <c r="F7" s="107"/>
      <c r="G7" s="4" t="s">
        <v>13</v>
      </c>
      <c r="H7" s="4" t="s">
        <v>14</v>
      </c>
      <c r="I7" s="4" t="s">
        <v>15</v>
      </c>
      <c r="J7" s="91"/>
      <c r="K7" s="91"/>
      <c r="L7" s="4" t="s">
        <v>16</v>
      </c>
      <c r="M7" s="4" t="s">
        <v>17</v>
      </c>
      <c r="N7" s="4" t="s">
        <v>18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20.25" customHeight="1" x14ac:dyDescent="0.25">
      <c r="B8" s="7">
        <v>1</v>
      </c>
      <c r="C8" s="8" t="s">
        <v>19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0"/>
      <c r="P8" s="10"/>
      <c r="Q8" s="10"/>
      <c r="R8" s="10"/>
      <c r="S8" s="10"/>
      <c r="T8" s="10"/>
      <c r="U8" s="10"/>
      <c r="V8" s="10"/>
      <c r="W8" s="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2:41" s="21" customFormat="1" ht="19.5" customHeight="1" x14ac:dyDescent="0.25">
      <c r="B9" s="11" t="s">
        <v>20</v>
      </c>
      <c r="C9" s="12" t="s">
        <v>21</v>
      </c>
      <c r="D9" s="13" t="s">
        <v>22</v>
      </c>
      <c r="E9" s="14">
        <f>'[1]memorial de cálculo'!E3</f>
        <v>1</v>
      </c>
      <c r="F9" s="15" t="s">
        <v>23</v>
      </c>
      <c r="G9" s="16">
        <f>'[1]Composições Próprias (2)'!I14</f>
        <v>214.38</v>
      </c>
      <c r="H9" s="16">
        <f>'[1]Composições Próprias (2)'!J14</f>
        <v>27.36</v>
      </c>
      <c r="I9" s="16">
        <f>G9+H9</f>
        <v>241.74</v>
      </c>
      <c r="J9" s="17">
        <f>ROUND(I9*E9,2)</f>
        <v>241.74</v>
      </c>
      <c r="K9" s="18">
        <v>0.24390000000000001</v>
      </c>
      <c r="L9" s="17">
        <f>ROUND((1+K9)*E9*G9,2)</f>
        <v>266.67</v>
      </c>
      <c r="M9" s="17">
        <f>ROUND((1+K9)*E9*H9,2)</f>
        <v>34.03</v>
      </c>
      <c r="N9" s="17">
        <f>ROUND(L9+M9,2)</f>
        <v>300.7</v>
      </c>
      <c r="O9" s="10"/>
      <c r="P9" s="10"/>
      <c r="Q9" s="10"/>
      <c r="R9" s="10"/>
      <c r="S9" s="10"/>
      <c r="T9" s="10"/>
      <c r="U9" s="10"/>
      <c r="V9" s="10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2:41" s="21" customFormat="1" ht="30" customHeight="1" x14ac:dyDescent="0.25">
      <c r="B10" s="11" t="s">
        <v>24</v>
      </c>
      <c r="C10" s="22">
        <v>99059</v>
      </c>
      <c r="D10" s="13" t="s">
        <v>25</v>
      </c>
      <c r="E10" s="14">
        <f>'[1]memorial de cálculo'!E4</f>
        <v>36.4</v>
      </c>
      <c r="F10" s="15" t="s">
        <v>26</v>
      </c>
      <c r="G10" s="16">
        <v>24.65</v>
      </c>
      <c r="H10" s="16">
        <v>19.2</v>
      </c>
      <c r="I10" s="16">
        <f>G10+H10</f>
        <v>43.849999999999994</v>
      </c>
      <c r="J10" s="17">
        <f>ROUND(I10*E10,2)</f>
        <v>1596.14</v>
      </c>
      <c r="K10" s="18">
        <v>0.24390000000000001</v>
      </c>
      <c r="L10" s="17">
        <f>ROUND((1+K10)*E10*G10,2)</f>
        <v>1116.0999999999999</v>
      </c>
      <c r="M10" s="17">
        <f>ROUND((1+K10)*E10*H10,2)</f>
        <v>869.34</v>
      </c>
      <c r="N10" s="17">
        <f>ROUND(L10+M10,2)</f>
        <v>1985.44</v>
      </c>
      <c r="O10" s="10"/>
      <c r="P10" s="10"/>
      <c r="Q10" s="10"/>
      <c r="R10" s="10"/>
      <c r="S10" s="10"/>
      <c r="T10" s="10"/>
      <c r="U10" s="10"/>
      <c r="V10" s="10"/>
      <c r="W10" s="19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2:41" s="21" customFormat="1" ht="19.5" customHeight="1" x14ac:dyDescent="0.25">
      <c r="B11" s="11" t="s">
        <v>27</v>
      </c>
      <c r="C11" s="22">
        <v>98525</v>
      </c>
      <c r="D11" s="13" t="s">
        <v>28</v>
      </c>
      <c r="E11" s="14">
        <f>'[1]memorial de cálculo'!E5</f>
        <v>35.82</v>
      </c>
      <c r="F11" s="15" t="s">
        <v>23</v>
      </c>
      <c r="G11" s="16">
        <v>0.13</v>
      </c>
      <c r="H11" s="16">
        <v>0.2</v>
      </c>
      <c r="I11" s="16">
        <f>G11+H11</f>
        <v>0.33</v>
      </c>
      <c r="J11" s="17">
        <f>ROUND(I11*E11,2)</f>
        <v>11.82</v>
      </c>
      <c r="K11" s="18">
        <v>0.24390000000000001</v>
      </c>
      <c r="L11" s="17">
        <f>ROUND((1+K11)*E11*G11,2)</f>
        <v>5.79</v>
      </c>
      <c r="M11" s="17">
        <f>ROUND((1+K11)*E11*H11,2)</f>
        <v>8.91</v>
      </c>
      <c r="N11" s="17">
        <f>ROUND(L11+M11,2)</f>
        <v>14.7</v>
      </c>
      <c r="O11" s="10"/>
      <c r="P11" s="10"/>
      <c r="Q11" s="10"/>
      <c r="R11" s="10"/>
      <c r="S11" s="10"/>
      <c r="T11" s="10"/>
      <c r="U11" s="10"/>
      <c r="V11" s="10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2:41" ht="20.25" customHeight="1" x14ac:dyDescent="0.25">
      <c r="B12" s="86" t="s">
        <v>29</v>
      </c>
      <c r="C12" s="87"/>
      <c r="D12" s="87"/>
      <c r="E12" s="87"/>
      <c r="F12" s="87"/>
      <c r="G12" s="87"/>
      <c r="H12" s="87"/>
      <c r="I12" s="87"/>
      <c r="J12" s="87"/>
      <c r="K12" s="87"/>
      <c r="L12" s="23">
        <f>SUM(L9:L11)</f>
        <v>1388.56</v>
      </c>
      <c r="M12" s="23">
        <f>SUM(M9:M11)</f>
        <v>912.28</v>
      </c>
      <c r="N12" s="23">
        <f>SUM(N9:N11)</f>
        <v>2300.8399999999997</v>
      </c>
      <c r="O12" s="10"/>
      <c r="P12" s="24">
        <f>L12+M12</f>
        <v>2300.84</v>
      </c>
      <c r="Q12" s="10"/>
      <c r="R12" s="10"/>
      <c r="S12" s="24"/>
      <c r="T12" s="10"/>
      <c r="U12" s="10"/>
      <c r="V12" s="10"/>
      <c r="W12" s="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ht="20.25" customHeight="1" x14ac:dyDescent="0.25">
      <c r="B13" s="7">
        <v>2</v>
      </c>
      <c r="C13" s="8" t="s">
        <v>30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s="21" customFormat="1" ht="19.5" customHeight="1" x14ac:dyDescent="0.25">
      <c r="B14" s="11" t="s">
        <v>31</v>
      </c>
      <c r="C14" s="22">
        <v>96522</v>
      </c>
      <c r="D14" s="13" t="s">
        <v>32</v>
      </c>
      <c r="E14" s="14">
        <f>'[1]memorial de cálculo'!E8</f>
        <v>7.6440000000000001</v>
      </c>
      <c r="F14" s="15" t="s">
        <v>33</v>
      </c>
      <c r="G14" s="16">
        <v>27.67</v>
      </c>
      <c r="H14" s="17">
        <v>92.17</v>
      </c>
      <c r="I14" s="16">
        <f t="shared" ref="I14:I21" si="0">G14+H14</f>
        <v>119.84</v>
      </c>
      <c r="J14" s="17">
        <f t="shared" ref="J14:J21" si="1">ROUND(I14*E14,2)</f>
        <v>916.06</v>
      </c>
      <c r="K14" s="18">
        <v>0.24390000000000001</v>
      </c>
      <c r="L14" s="17">
        <f t="shared" ref="L14:L21" si="2">ROUND((1+K14)*E14*G14,2)</f>
        <v>263.10000000000002</v>
      </c>
      <c r="M14" s="17">
        <f t="shared" ref="M14:M21" si="3">ROUND((1+K14)*E14*H14,2)</f>
        <v>876.39</v>
      </c>
      <c r="N14" s="17">
        <f t="shared" ref="N14:N21" si="4">ROUND(L14+M14,2)</f>
        <v>1139.49</v>
      </c>
      <c r="O14" s="10"/>
      <c r="P14" s="10"/>
      <c r="Q14" s="10"/>
      <c r="R14" s="10"/>
      <c r="S14" s="10"/>
      <c r="T14" s="10"/>
      <c r="U14" s="10"/>
      <c r="V14" s="10"/>
      <c r="W14" s="19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2:41" s="21" customFormat="1" ht="31.5" customHeight="1" x14ac:dyDescent="0.25">
      <c r="B15" s="11" t="s">
        <v>34</v>
      </c>
      <c r="C15" s="22">
        <v>96617</v>
      </c>
      <c r="D15" s="13" t="s">
        <v>35</v>
      </c>
      <c r="E15" s="14">
        <f>'[1]memorial de cálculo'!E9</f>
        <v>7.28</v>
      </c>
      <c r="F15" s="25" t="s">
        <v>23</v>
      </c>
      <c r="G15" s="16">
        <v>9.0500000000000007</v>
      </c>
      <c r="H15" s="17">
        <v>5.42</v>
      </c>
      <c r="I15" s="16">
        <f t="shared" si="0"/>
        <v>14.47</v>
      </c>
      <c r="J15" s="17">
        <f t="shared" si="1"/>
        <v>105.34</v>
      </c>
      <c r="K15" s="18">
        <v>0.24390000000000001</v>
      </c>
      <c r="L15" s="17">
        <f t="shared" si="2"/>
        <v>81.95</v>
      </c>
      <c r="M15" s="17">
        <f t="shared" si="3"/>
        <v>49.08</v>
      </c>
      <c r="N15" s="17">
        <f t="shared" si="4"/>
        <v>131.03</v>
      </c>
      <c r="O15" s="10"/>
      <c r="P15" s="10"/>
      <c r="Q15" s="10"/>
      <c r="R15" s="10"/>
      <c r="S15" s="10"/>
      <c r="T15" s="10"/>
      <c r="U15" s="10"/>
      <c r="V15" s="10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2:41" s="21" customFormat="1" ht="36.75" customHeight="1" x14ac:dyDescent="0.25">
      <c r="B16" s="26" t="s">
        <v>36</v>
      </c>
      <c r="C16" s="27" t="s">
        <v>37</v>
      </c>
      <c r="D16" s="13" t="s">
        <v>38</v>
      </c>
      <c r="E16" s="14">
        <f>'[1]memorial de cálculo'!E10</f>
        <v>5.46</v>
      </c>
      <c r="F16" s="15" t="s">
        <v>33</v>
      </c>
      <c r="G16" s="16">
        <f>'[1]Composições Próprias (2)'!I24</f>
        <v>259.92350740740739</v>
      </c>
      <c r="H16" s="16">
        <f>'[1]Composições Próprias (2)'!J24</f>
        <v>229.16795999999999</v>
      </c>
      <c r="I16" s="16">
        <f t="shared" si="0"/>
        <v>489.09146740740738</v>
      </c>
      <c r="J16" s="28">
        <f t="shared" si="1"/>
        <v>2670.44</v>
      </c>
      <c r="K16" s="29">
        <v>0.24390000000000001</v>
      </c>
      <c r="L16" s="28">
        <f t="shared" si="2"/>
        <v>1765.32</v>
      </c>
      <c r="M16" s="28">
        <f t="shared" si="3"/>
        <v>1556.44</v>
      </c>
      <c r="N16" s="28">
        <f t="shared" si="4"/>
        <v>3321.76</v>
      </c>
      <c r="O16" s="10"/>
      <c r="P16" s="10"/>
      <c r="Q16" s="10"/>
      <c r="R16" s="10"/>
      <c r="S16" s="10"/>
      <c r="T16" s="10"/>
      <c r="U16" s="10"/>
      <c r="V16" s="10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ht="20.25" customHeight="1" x14ac:dyDescent="0.25">
      <c r="B17" s="11" t="s">
        <v>39</v>
      </c>
      <c r="C17" s="30">
        <v>96533</v>
      </c>
      <c r="D17" s="13" t="s">
        <v>40</v>
      </c>
      <c r="E17" s="14">
        <f>'[1]memorial de cálculo'!E12</f>
        <v>36.4</v>
      </c>
      <c r="F17" s="15" t="s">
        <v>23</v>
      </c>
      <c r="G17" s="16">
        <f>36.99</f>
        <v>36.99</v>
      </c>
      <c r="H17" s="17">
        <v>31.22</v>
      </c>
      <c r="I17" s="16">
        <f t="shared" si="0"/>
        <v>68.210000000000008</v>
      </c>
      <c r="J17" s="17">
        <f t="shared" si="1"/>
        <v>2482.84</v>
      </c>
      <c r="K17" s="18">
        <v>0.24390000000000001</v>
      </c>
      <c r="L17" s="17">
        <f t="shared" si="2"/>
        <v>1674.83</v>
      </c>
      <c r="M17" s="17">
        <f t="shared" si="3"/>
        <v>1413.58</v>
      </c>
      <c r="N17" s="17">
        <f t="shared" si="4"/>
        <v>3088.41</v>
      </c>
      <c r="O17" s="31"/>
      <c r="P17" s="10"/>
      <c r="Q17" s="10"/>
      <c r="R17" s="10"/>
      <c r="S17" s="10"/>
      <c r="T17" s="10"/>
      <c r="U17" s="10"/>
      <c r="V17" s="10"/>
      <c r="W17" s="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ht="20.25" customHeight="1" x14ac:dyDescent="0.25">
      <c r="B18" s="11" t="s">
        <v>41</v>
      </c>
      <c r="C18" s="32">
        <v>96543</v>
      </c>
      <c r="D18" s="13" t="s">
        <v>42</v>
      </c>
      <c r="E18" s="14">
        <f>'[1]memorial de cálculo'!E13</f>
        <v>24.664639999999999</v>
      </c>
      <c r="F18" s="15" t="s">
        <v>43</v>
      </c>
      <c r="G18" s="16">
        <v>14.47</v>
      </c>
      <c r="H18" s="17">
        <v>5.24</v>
      </c>
      <c r="I18" s="16">
        <f t="shared" si="0"/>
        <v>19.71</v>
      </c>
      <c r="J18" s="17">
        <f t="shared" si="1"/>
        <v>486.14</v>
      </c>
      <c r="K18" s="18">
        <v>0.24390000000000001</v>
      </c>
      <c r="L18" s="17">
        <f t="shared" si="2"/>
        <v>443.94</v>
      </c>
      <c r="M18" s="17">
        <f t="shared" si="3"/>
        <v>160.77000000000001</v>
      </c>
      <c r="N18" s="17">
        <f t="shared" si="4"/>
        <v>604.71</v>
      </c>
      <c r="O18" s="10"/>
      <c r="P18" s="10"/>
      <c r="Q18" s="10"/>
      <c r="R18" s="10"/>
      <c r="S18" s="10"/>
      <c r="T18" s="10"/>
      <c r="U18" s="10"/>
      <c r="V18" s="10"/>
      <c r="W18" s="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ht="20.25" customHeight="1" x14ac:dyDescent="0.25">
      <c r="B19" s="11" t="s">
        <v>44</v>
      </c>
      <c r="C19" s="32">
        <v>96545</v>
      </c>
      <c r="D19" s="13" t="s">
        <v>45</v>
      </c>
      <c r="E19" s="14">
        <f>'[1]memorial de cálculo'!E14</f>
        <v>89.8352</v>
      </c>
      <c r="F19" s="15" t="s">
        <v>43</v>
      </c>
      <c r="G19" s="16">
        <v>15.58</v>
      </c>
      <c r="H19" s="17">
        <v>2.69</v>
      </c>
      <c r="I19" s="16">
        <f t="shared" si="0"/>
        <v>18.27</v>
      </c>
      <c r="J19" s="17">
        <f t="shared" si="1"/>
        <v>1641.29</v>
      </c>
      <c r="K19" s="18">
        <v>0.24390000000000001</v>
      </c>
      <c r="L19" s="17">
        <f t="shared" si="2"/>
        <v>1741</v>
      </c>
      <c r="M19" s="17">
        <f t="shared" si="3"/>
        <v>300.60000000000002</v>
      </c>
      <c r="N19" s="17">
        <f t="shared" si="4"/>
        <v>2041.6</v>
      </c>
      <c r="O19" s="10"/>
      <c r="P19" s="10"/>
      <c r="Q19" s="10"/>
      <c r="R19" s="10"/>
      <c r="S19" s="10"/>
      <c r="T19" s="10"/>
      <c r="U19" s="10"/>
      <c r="V19" s="10"/>
      <c r="W19" s="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s="21" customFormat="1" ht="18.75" customHeight="1" x14ac:dyDescent="0.25">
      <c r="B20" s="11" t="s">
        <v>46</v>
      </c>
      <c r="C20" s="32">
        <v>98557</v>
      </c>
      <c r="D20" s="33" t="s">
        <v>47</v>
      </c>
      <c r="E20" s="14">
        <f>'[1]memorial de cálculo'!E15</f>
        <v>29.12</v>
      </c>
      <c r="F20" s="15" t="s">
        <v>23</v>
      </c>
      <c r="G20" s="16">
        <v>25.1</v>
      </c>
      <c r="H20" s="16">
        <v>8.44</v>
      </c>
      <c r="I20" s="16">
        <f t="shared" si="0"/>
        <v>33.54</v>
      </c>
      <c r="J20" s="17">
        <f t="shared" si="1"/>
        <v>976.68</v>
      </c>
      <c r="K20" s="18">
        <v>0.24390000000000001</v>
      </c>
      <c r="L20" s="17">
        <f t="shared" si="2"/>
        <v>909.18</v>
      </c>
      <c r="M20" s="17">
        <f t="shared" si="3"/>
        <v>305.72000000000003</v>
      </c>
      <c r="N20" s="17">
        <f t="shared" si="4"/>
        <v>1214.9000000000001</v>
      </c>
      <c r="O20" s="10"/>
      <c r="P20" s="10"/>
      <c r="Q20" s="10"/>
      <c r="R20" s="10"/>
      <c r="S20" s="10"/>
      <c r="T20" s="10"/>
      <c r="U20" s="10"/>
      <c r="V20" s="10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ht="28.5" customHeight="1" x14ac:dyDescent="0.25">
      <c r="B21" s="11" t="s">
        <v>48</v>
      </c>
      <c r="C21" s="22">
        <v>94966</v>
      </c>
      <c r="D21" s="13" t="s">
        <v>49</v>
      </c>
      <c r="E21" s="14">
        <f>'[1]memorial de cálculo'!E16</f>
        <v>2.1839999999999997</v>
      </c>
      <c r="F21" s="15" t="s">
        <v>33</v>
      </c>
      <c r="G21" s="16">
        <v>341.46</v>
      </c>
      <c r="H21" s="17">
        <v>54.65</v>
      </c>
      <c r="I21" s="16">
        <f t="shared" si="0"/>
        <v>396.10999999999996</v>
      </c>
      <c r="J21" s="17">
        <f t="shared" si="1"/>
        <v>865.1</v>
      </c>
      <c r="K21" s="18">
        <v>0.24390000000000001</v>
      </c>
      <c r="L21" s="17">
        <f t="shared" si="2"/>
        <v>927.64</v>
      </c>
      <c r="M21" s="17">
        <f t="shared" si="3"/>
        <v>148.47</v>
      </c>
      <c r="N21" s="17">
        <f t="shared" si="4"/>
        <v>1076.1099999999999</v>
      </c>
      <c r="O21" s="10"/>
      <c r="P21" s="10"/>
      <c r="Q21" s="10"/>
      <c r="R21" s="10"/>
      <c r="S21" s="10"/>
      <c r="T21" s="10"/>
      <c r="U21" s="10"/>
      <c r="V21" s="10"/>
      <c r="W21" s="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 ht="20.25" customHeight="1" x14ac:dyDescent="0.25">
      <c r="B22" s="86" t="s">
        <v>50</v>
      </c>
      <c r="C22" s="87"/>
      <c r="D22" s="87"/>
      <c r="E22" s="87"/>
      <c r="F22" s="87"/>
      <c r="G22" s="87"/>
      <c r="H22" s="87"/>
      <c r="I22" s="87"/>
      <c r="J22" s="87"/>
      <c r="K22" s="87"/>
      <c r="L22" s="23">
        <f>SUM(L14:L21)</f>
        <v>7806.96</v>
      </c>
      <c r="M22" s="23">
        <f>SUM(M14:M21)</f>
        <v>4811.05</v>
      </c>
      <c r="N22" s="23">
        <f>SUM(N14:N21)</f>
        <v>12618.010000000002</v>
      </c>
      <c r="O22" s="10"/>
      <c r="P22" s="24">
        <f>L22+M22</f>
        <v>12618.01</v>
      </c>
      <c r="Q22" s="10"/>
      <c r="R22" s="10"/>
      <c r="S22" s="24"/>
      <c r="T22" s="10"/>
      <c r="U22" s="10"/>
      <c r="V22" s="10"/>
      <c r="W22" s="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 ht="20.25" customHeight="1" x14ac:dyDescent="0.25">
      <c r="B23" s="7">
        <v>3</v>
      </c>
      <c r="C23" s="8" t="s">
        <v>51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10"/>
      <c r="P23" s="10"/>
      <c r="Q23" s="10"/>
      <c r="R23" s="10"/>
      <c r="S23" s="10"/>
      <c r="T23" s="10"/>
      <c r="U23" s="10"/>
      <c r="V23" s="10"/>
      <c r="W23" s="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 ht="20.25" customHeight="1" x14ac:dyDescent="0.25">
      <c r="B24" s="11" t="s">
        <v>52</v>
      </c>
      <c r="C24" s="32">
        <v>89996</v>
      </c>
      <c r="D24" s="13" t="s">
        <v>53</v>
      </c>
      <c r="E24" s="14">
        <f>'[1]memorial de cálculo'!E18</f>
        <v>79.794720000000012</v>
      </c>
      <c r="F24" s="15" t="s">
        <v>43</v>
      </c>
      <c r="G24" s="16">
        <v>12.45</v>
      </c>
      <c r="H24" s="17">
        <v>1.58</v>
      </c>
      <c r="I24" s="34">
        <f t="shared" ref="I24" si="5">G24+H24</f>
        <v>14.03</v>
      </c>
      <c r="J24" s="17">
        <f t="shared" ref="J24" si="6">ROUND(I24*E24,2)</f>
        <v>1119.52</v>
      </c>
      <c r="K24" s="18">
        <v>0.24390000000000001</v>
      </c>
      <c r="L24" s="17">
        <f t="shared" ref="L24" si="7">ROUND((1+K24)*E24*G24,2)</f>
        <v>1235.75</v>
      </c>
      <c r="M24" s="17">
        <f t="shared" ref="M24" si="8">ROUND((1+K24)*E24*H24,2)</f>
        <v>156.83000000000001</v>
      </c>
      <c r="N24" s="17">
        <f t="shared" ref="N24" si="9">ROUND(L24+M24,2)</f>
        <v>1392.58</v>
      </c>
      <c r="O24" s="31"/>
      <c r="P24" s="10"/>
      <c r="Q24" s="10"/>
      <c r="R24" s="10"/>
      <c r="S24" s="10"/>
      <c r="T24" s="10"/>
      <c r="U24" s="10"/>
      <c r="V24" s="10"/>
      <c r="W24" s="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1" ht="28.5" customHeight="1" x14ac:dyDescent="0.25">
      <c r="B25" s="11" t="s">
        <v>54</v>
      </c>
      <c r="C25" s="22">
        <v>94966</v>
      </c>
      <c r="D25" s="13" t="s">
        <v>55</v>
      </c>
      <c r="E25" s="14">
        <v>1.5</v>
      </c>
      <c r="F25" s="15" t="s">
        <v>33</v>
      </c>
      <c r="G25" s="16">
        <v>341.46</v>
      </c>
      <c r="H25" s="17">
        <v>54.65</v>
      </c>
      <c r="I25" s="34">
        <f>G25+H25</f>
        <v>396.10999999999996</v>
      </c>
      <c r="J25" s="17">
        <f>ROUND(I25*E25,2)</f>
        <v>594.16999999999996</v>
      </c>
      <c r="K25" s="18">
        <v>0.24390000000000001</v>
      </c>
      <c r="L25" s="17">
        <f>ROUND((1+K25)*E25*G25,2)</f>
        <v>637.11</v>
      </c>
      <c r="M25" s="17">
        <f>ROUND((1+K25)*E25*H25,2)</f>
        <v>101.97</v>
      </c>
      <c r="N25" s="17">
        <f>ROUND(L25+M25,2)</f>
        <v>739.08</v>
      </c>
      <c r="O25" s="10"/>
      <c r="P25" s="24" t="e">
        <f>#REF!+L24+#REF!+#REF!+#REF!+L32+L25</f>
        <v>#REF!</v>
      </c>
      <c r="Q25" s="24" t="e">
        <f>#REF!+M24+#REF!+#REF!+#REF!+M32+M25</f>
        <v>#REF!</v>
      </c>
      <c r="R25" s="10"/>
      <c r="S25" s="10"/>
      <c r="T25" s="10"/>
      <c r="U25" s="10"/>
      <c r="V25" s="10"/>
      <c r="W25" s="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28.5" customHeight="1" x14ac:dyDescent="0.25">
      <c r="B26" s="11" t="s">
        <v>56</v>
      </c>
      <c r="C26" s="22" t="s">
        <v>57</v>
      </c>
      <c r="D26" s="13" t="s">
        <v>58</v>
      </c>
      <c r="E26" s="14">
        <v>1</v>
      </c>
      <c r="F26" s="15" t="s">
        <v>8</v>
      </c>
      <c r="G26" s="16">
        <f>'[1]Composições Próprias (2)'!I36</f>
        <v>108.8</v>
      </c>
      <c r="H26" s="16">
        <f>'[1]Composições Próprias (2)'!J36</f>
        <v>229.16795999999999</v>
      </c>
      <c r="I26" s="34">
        <f>G26+H26</f>
        <v>337.96796000000001</v>
      </c>
      <c r="J26" s="17">
        <f>ROUND(I26*E26,2)</f>
        <v>337.97</v>
      </c>
      <c r="K26" s="18">
        <v>0.24390000000000001</v>
      </c>
      <c r="L26" s="17">
        <f>ROUND((1+K26)*E26*G26,2)</f>
        <v>135.34</v>
      </c>
      <c r="M26" s="17">
        <f>ROUND((1+K26)*E26*H26,2)</f>
        <v>285.06</v>
      </c>
      <c r="N26" s="17">
        <f>ROUND(L26+M26,2)</f>
        <v>420.4</v>
      </c>
      <c r="O26" s="10"/>
      <c r="P26" s="24"/>
      <c r="Q26" s="24"/>
      <c r="R26" s="10"/>
      <c r="S26" s="10"/>
      <c r="T26" s="10"/>
      <c r="U26" s="10"/>
      <c r="V26" s="10"/>
      <c r="W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2:41" ht="20.25" customHeight="1" x14ac:dyDescent="0.25">
      <c r="B27" s="86" t="s">
        <v>59</v>
      </c>
      <c r="C27" s="87"/>
      <c r="D27" s="87"/>
      <c r="E27" s="87"/>
      <c r="F27" s="87"/>
      <c r="G27" s="87"/>
      <c r="H27" s="87"/>
      <c r="I27" s="87"/>
      <c r="J27" s="87"/>
      <c r="K27" s="87"/>
      <c r="L27" s="23">
        <f>SUM(L24:L26)</f>
        <v>2008.2</v>
      </c>
      <c r="M27" s="23">
        <f>SUM(M24:M26)</f>
        <v>543.86</v>
      </c>
      <c r="N27" s="23">
        <f>SUM(N24:N26)</f>
        <v>2552.06</v>
      </c>
      <c r="O27" s="10"/>
      <c r="P27" s="24">
        <f>L27+M27</f>
        <v>2552.06</v>
      </c>
      <c r="Q27" s="10"/>
      <c r="R27" s="10"/>
      <c r="S27" s="24"/>
      <c r="T27" s="10"/>
      <c r="U27" s="10"/>
      <c r="V27" s="10"/>
      <c r="W27" s="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41" ht="20.25" customHeight="1" x14ac:dyDescent="0.25">
      <c r="B28" s="7">
        <v>4</v>
      </c>
      <c r="C28" s="8" t="s">
        <v>60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10"/>
      <c r="P28" s="10"/>
      <c r="Q28" s="10"/>
      <c r="R28" s="10"/>
      <c r="S28" s="10"/>
      <c r="T28" s="10"/>
      <c r="U28" s="10"/>
      <c r="V28" s="10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 s="21" customFormat="1" ht="21.75" customHeight="1" x14ac:dyDescent="0.25">
      <c r="B29" s="11" t="s">
        <v>61</v>
      </c>
      <c r="C29" s="32">
        <v>89284</v>
      </c>
      <c r="D29" s="33" t="s">
        <v>62</v>
      </c>
      <c r="E29" s="14">
        <f>'[1]memorial de cálculo'!E24</f>
        <v>83.039999999999992</v>
      </c>
      <c r="F29" s="15" t="s">
        <v>23</v>
      </c>
      <c r="G29" s="16">
        <v>42.41</v>
      </c>
      <c r="H29" s="17">
        <v>13.75</v>
      </c>
      <c r="I29" s="16">
        <f>G29+H29</f>
        <v>56.16</v>
      </c>
      <c r="J29" s="17">
        <f>ROUND(I29*E29,2)</f>
        <v>4663.53</v>
      </c>
      <c r="K29" s="18">
        <v>0.24390000000000001</v>
      </c>
      <c r="L29" s="17">
        <f>ROUND((1+K29)*E29*G29,2)</f>
        <v>4380.68</v>
      </c>
      <c r="M29" s="17">
        <f>ROUND((1+K29)*E29*H29,2)</f>
        <v>1420.29</v>
      </c>
      <c r="N29" s="17">
        <f>ROUND(L29+M29,2)</f>
        <v>5800.97</v>
      </c>
      <c r="O29" s="10"/>
      <c r="P29" s="10"/>
      <c r="Q29" s="10"/>
      <c r="R29" s="10"/>
      <c r="S29" s="10"/>
      <c r="T29" s="10"/>
      <c r="U29" s="10"/>
      <c r="V29" s="10"/>
      <c r="W29" s="19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ht="21" customHeight="1" x14ac:dyDescent="0.25">
      <c r="B30" s="11" t="s">
        <v>63</v>
      </c>
      <c r="C30" s="32">
        <v>93186</v>
      </c>
      <c r="D30" s="33" t="s">
        <v>64</v>
      </c>
      <c r="E30" s="14">
        <f>7.4+6</f>
        <v>13.4</v>
      </c>
      <c r="F30" s="15" t="s">
        <v>26</v>
      </c>
      <c r="G30" s="16">
        <v>55.75</v>
      </c>
      <c r="H30" s="16">
        <v>16.96</v>
      </c>
      <c r="I30" s="34">
        <f t="shared" ref="I30:I31" si="10">G30+H30</f>
        <v>72.710000000000008</v>
      </c>
      <c r="J30" s="17">
        <f t="shared" ref="J30:J31" si="11">ROUND(I30*E30,2)</f>
        <v>974.31</v>
      </c>
      <c r="K30" s="18">
        <v>0.24390000000000001</v>
      </c>
      <c r="L30" s="17">
        <f t="shared" ref="L30:L31" si="12">ROUND((1+K30)*E30*G30,2)</f>
        <v>929.26</v>
      </c>
      <c r="M30" s="17">
        <f t="shared" ref="M30:M31" si="13">ROUND((1+K30)*E30*H30,2)</f>
        <v>282.69</v>
      </c>
      <c r="N30" s="17">
        <f t="shared" ref="N30:N31" si="14">ROUND(L30+M30,2)</f>
        <v>1211.95</v>
      </c>
      <c r="O30" s="10"/>
      <c r="P30" s="10"/>
      <c r="Q30" s="10"/>
      <c r="R30" s="10"/>
      <c r="S30" s="10"/>
      <c r="T30" s="10"/>
      <c r="U30" s="10"/>
      <c r="V30" s="10"/>
      <c r="W30" s="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2:41" ht="21" customHeight="1" x14ac:dyDescent="0.25">
      <c r="B31" s="11" t="s">
        <v>65</v>
      </c>
      <c r="C31" s="32">
        <v>93188</v>
      </c>
      <c r="D31" s="13" t="s">
        <v>66</v>
      </c>
      <c r="E31" s="14">
        <v>6</v>
      </c>
      <c r="F31" s="25" t="s">
        <v>26</v>
      </c>
      <c r="G31" s="16">
        <v>49.06</v>
      </c>
      <c r="H31" s="16">
        <v>15.97</v>
      </c>
      <c r="I31" s="34">
        <f t="shared" si="10"/>
        <v>65.03</v>
      </c>
      <c r="J31" s="17">
        <f t="shared" si="11"/>
        <v>390.18</v>
      </c>
      <c r="K31" s="18">
        <v>0.24390000000000001</v>
      </c>
      <c r="L31" s="17">
        <f t="shared" si="12"/>
        <v>366.15</v>
      </c>
      <c r="M31" s="17">
        <f t="shared" si="13"/>
        <v>119.19</v>
      </c>
      <c r="N31" s="17">
        <f t="shared" si="14"/>
        <v>485.34</v>
      </c>
      <c r="O31" s="10"/>
      <c r="P31" s="10"/>
      <c r="Q31" s="10"/>
      <c r="R31" s="10"/>
      <c r="S31" s="10"/>
      <c r="T31" s="10"/>
      <c r="U31" s="10"/>
      <c r="V31" s="10"/>
      <c r="W31" s="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2:41" ht="21" customHeight="1" x14ac:dyDescent="0.25">
      <c r="B32" s="11" t="s">
        <v>67</v>
      </c>
      <c r="C32" s="32">
        <v>93205</v>
      </c>
      <c r="D32" s="13" t="s">
        <v>68</v>
      </c>
      <c r="E32" s="14">
        <v>10.6</v>
      </c>
      <c r="F32" s="15" t="s">
        <v>26</v>
      </c>
      <c r="G32" s="16">
        <v>30.67</v>
      </c>
      <c r="H32" s="17">
        <v>6.75</v>
      </c>
      <c r="I32" s="34">
        <f>G32+H32</f>
        <v>37.42</v>
      </c>
      <c r="J32" s="17">
        <f>ROUND(I32*E32,2)</f>
        <v>396.65</v>
      </c>
      <c r="K32" s="18">
        <v>0.24390000000000001</v>
      </c>
      <c r="L32" s="17">
        <f>ROUND((1+K32)*E32*G32,2)</f>
        <v>404.39</v>
      </c>
      <c r="M32" s="17">
        <f>ROUND((1+K32)*E32*H32,2)</f>
        <v>89</v>
      </c>
      <c r="N32" s="17">
        <f>ROUND(L32+M32,2)</f>
        <v>493.39</v>
      </c>
      <c r="O32" s="31"/>
      <c r="P32" s="10"/>
      <c r="Q32" s="10"/>
      <c r="R32" s="10"/>
      <c r="S32" s="24"/>
      <c r="T32" s="10"/>
      <c r="U32" s="10"/>
      <c r="V32" s="10"/>
      <c r="W32" s="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2:41" ht="20.25" customHeight="1" x14ac:dyDescent="0.25">
      <c r="B33" s="86" t="s">
        <v>69</v>
      </c>
      <c r="C33" s="87"/>
      <c r="D33" s="87"/>
      <c r="E33" s="87"/>
      <c r="F33" s="87"/>
      <c r="G33" s="87"/>
      <c r="H33" s="87"/>
      <c r="I33" s="87"/>
      <c r="J33" s="87"/>
      <c r="K33" s="87"/>
      <c r="L33" s="23">
        <f>SUM(L29:L32)</f>
        <v>6080.4800000000005</v>
      </c>
      <c r="M33" s="23">
        <f>SUM(M29:M32)</f>
        <v>1911.17</v>
      </c>
      <c r="N33" s="23">
        <f>SUM(N29:N32)</f>
        <v>7991.6500000000005</v>
      </c>
      <c r="O33" s="10"/>
      <c r="P33" s="24" t="e">
        <f>#REF!+P25+P23</f>
        <v>#REF!</v>
      </c>
      <c r="Q33" s="24" t="e">
        <f>#REF!+Q25+Q23</f>
        <v>#REF!</v>
      </c>
      <c r="R33" s="24">
        <f>M33+L33</f>
        <v>7991.6500000000005</v>
      </c>
      <c r="S33" s="10"/>
      <c r="T33" s="10"/>
      <c r="U33" s="10"/>
      <c r="V33" s="10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 ht="20.25" customHeight="1" x14ac:dyDescent="0.25">
      <c r="B34" s="7">
        <v>5</v>
      </c>
      <c r="C34" s="8" t="s">
        <v>70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10"/>
      <c r="P34" s="10"/>
      <c r="Q34" s="10"/>
      <c r="R34" s="10"/>
      <c r="S34" s="10"/>
      <c r="T34" s="10"/>
      <c r="U34" s="10"/>
      <c r="V34" s="10"/>
      <c r="W34" s="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 s="21" customFormat="1" ht="28.5" customHeight="1" x14ac:dyDescent="0.25">
      <c r="B35" s="11" t="s">
        <v>71</v>
      </c>
      <c r="C35" s="32">
        <v>92566</v>
      </c>
      <c r="D35" s="33" t="s">
        <v>72</v>
      </c>
      <c r="E35" s="14">
        <f>'[1]memorial de cálculo'!E29</f>
        <v>36</v>
      </c>
      <c r="F35" s="15" t="s">
        <v>23</v>
      </c>
      <c r="G35" s="16">
        <v>16.22</v>
      </c>
      <c r="H35" s="16">
        <v>3.08</v>
      </c>
      <c r="I35" s="16">
        <f t="shared" ref="I35:I41" si="15">G35+H35</f>
        <v>19.299999999999997</v>
      </c>
      <c r="J35" s="17">
        <f t="shared" ref="J35:J41" si="16">ROUND(I35*E35,2)</f>
        <v>694.8</v>
      </c>
      <c r="K35" s="18">
        <v>0.24390000000000001</v>
      </c>
      <c r="L35" s="17">
        <f t="shared" ref="L35:L41" si="17">ROUND((1+K35)*E35*G35,2)</f>
        <v>726.34</v>
      </c>
      <c r="M35" s="17">
        <f t="shared" ref="M35:M41" si="18">ROUND((1+K35)*E35*H35,2)</f>
        <v>137.91999999999999</v>
      </c>
      <c r="N35" s="17">
        <f t="shared" ref="N35:N41" si="19">ROUND(L35+M35,2)</f>
        <v>864.26</v>
      </c>
      <c r="O35" s="10"/>
      <c r="P35" s="35">
        <f>L35</f>
        <v>726.34</v>
      </c>
      <c r="Q35" s="35">
        <f>M35</f>
        <v>137.91999999999999</v>
      </c>
      <c r="R35" s="10"/>
      <c r="S35" s="10"/>
      <c r="T35" s="10"/>
      <c r="U35" s="10"/>
      <c r="V35" s="10"/>
      <c r="W35" s="19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s="21" customFormat="1" ht="32.25" customHeight="1" x14ac:dyDescent="0.25">
      <c r="B36" s="11" t="s">
        <v>73</v>
      </c>
      <c r="C36" s="32">
        <v>96111</v>
      </c>
      <c r="D36" s="36" t="s">
        <v>74</v>
      </c>
      <c r="E36" s="37">
        <f>'[1]memorial de cálculo'!E30</f>
        <v>30.719999999999995</v>
      </c>
      <c r="F36" s="15" t="s">
        <v>23</v>
      </c>
      <c r="G36" s="16">
        <v>56.1</v>
      </c>
      <c r="H36" s="16">
        <v>9.67</v>
      </c>
      <c r="I36" s="16">
        <f t="shared" si="15"/>
        <v>65.77</v>
      </c>
      <c r="J36" s="17">
        <f t="shared" si="16"/>
        <v>2020.45</v>
      </c>
      <c r="K36" s="18">
        <v>0.24390000000000001</v>
      </c>
      <c r="L36" s="17">
        <f t="shared" si="17"/>
        <v>2143.73</v>
      </c>
      <c r="M36" s="17">
        <f t="shared" si="18"/>
        <v>369.52</v>
      </c>
      <c r="N36" s="17">
        <f t="shared" si="19"/>
        <v>2513.25</v>
      </c>
      <c r="O36" s="10"/>
      <c r="P36" s="35"/>
      <c r="Q36" s="35"/>
      <c r="R36" s="10"/>
      <c r="S36" s="10"/>
      <c r="T36" s="35"/>
      <c r="U36" s="10"/>
      <c r="V36" s="10"/>
      <c r="W36" s="19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s="21" customFormat="1" ht="16.5" customHeight="1" x14ac:dyDescent="0.25">
      <c r="B37" s="11" t="s">
        <v>75</v>
      </c>
      <c r="C37" s="32">
        <v>96121</v>
      </c>
      <c r="D37" s="36" t="s">
        <v>76</v>
      </c>
      <c r="E37" s="37">
        <f>'[1]memorial de cálculo'!E31</f>
        <v>45.87</v>
      </c>
      <c r="F37" s="15" t="s">
        <v>26</v>
      </c>
      <c r="G37" s="16">
        <v>8.41</v>
      </c>
      <c r="H37" s="16">
        <v>2.4900000000000002</v>
      </c>
      <c r="I37" s="16">
        <f t="shared" si="15"/>
        <v>10.9</v>
      </c>
      <c r="J37" s="17">
        <f t="shared" si="16"/>
        <v>499.98</v>
      </c>
      <c r="K37" s="18">
        <v>0.24390000000000001</v>
      </c>
      <c r="L37" s="17">
        <f t="shared" si="17"/>
        <v>479.86</v>
      </c>
      <c r="M37" s="17">
        <f t="shared" si="18"/>
        <v>142.07</v>
      </c>
      <c r="N37" s="17">
        <f t="shared" si="19"/>
        <v>621.92999999999995</v>
      </c>
      <c r="O37" s="10"/>
      <c r="P37" s="35"/>
      <c r="Q37" s="35"/>
      <c r="R37" s="10"/>
      <c r="S37" s="10"/>
      <c r="T37" s="35"/>
      <c r="U37" s="10"/>
      <c r="V37" s="10"/>
      <c r="W37" s="19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s="21" customFormat="1" ht="45.75" customHeight="1" x14ac:dyDescent="0.25">
      <c r="B38" s="11" t="s">
        <v>77</v>
      </c>
      <c r="C38" s="32">
        <v>94210</v>
      </c>
      <c r="D38" s="33" t="s">
        <v>78</v>
      </c>
      <c r="E38" s="14">
        <f>'[1]memorial de cálculo'!E32</f>
        <v>36</v>
      </c>
      <c r="F38" s="15" t="s">
        <v>23</v>
      </c>
      <c r="G38" s="16">
        <v>43.36</v>
      </c>
      <c r="H38" s="16">
        <v>4.49</v>
      </c>
      <c r="I38" s="16">
        <f t="shared" si="15"/>
        <v>47.85</v>
      </c>
      <c r="J38" s="17">
        <f t="shared" si="16"/>
        <v>1722.6</v>
      </c>
      <c r="K38" s="18">
        <v>0.24390000000000001</v>
      </c>
      <c r="L38" s="17">
        <f t="shared" si="17"/>
        <v>1941.68</v>
      </c>
      <c r="M38" s="17">
        <f t="shared" si="18"/>
        <v>201.06</v>
      </c>
      <c r="N38" s="17">
        <f t="shared" si="19"/>
        <v>2142.7399999999998</v>
      </c>
      <c r="O38" s="10"/>
      <c r="P38" s="35"/>
      <c r="Q38" s="35"/>
      <c r="R38" s="10"/>
      <c r="S38" s="10"/>
      <c r="T38" s="10"/>
      <c r="U38" s="10"/>
      <c r="V38" s="10"/>
      <c r="W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s="21" customFormat="1" ht="32.25" customHeight="1" x14ac:dyDescent="0.25">
      <c r="B39" s="11" t="s">
        <v>79</v>
      </c>
      <c r="C39" s="32">
        <v>94223</v>
      </c>
      <c r="D39" s="33" t="s">
        <v>80</v>
      </c>
      <c r="E39" s="14">
        <f>'[1]memorial de cálculo'!E33</f>
        <v>7.5</v>
      </c>
      <c r="F39" s="15" t="s">
        <v>26</v>
      </c>
      <c r="G39" s="16">
        <v>52.83</v>
      </c>
      <c r="H39" s="16">
        <v>1.99</v>
      </c>
      <c r="I39" s="16">
        <f t="shared" si="15"/>
        <v>54.82</v>
      </c>
      <c r="J39" s="17">
        <f t="shared" si="16"/>
        <v>411.15</v>
      </c>
      <c r="K39" s="18">
        <v>0.24390000000000001</v>
      </c>
      <c r="L39" s="17">
        <f t="shared" si="17"/>
        <v>492.86</v>
      </c>
      <c r="M39" s="17">
        <f t="shared" si="18"/>
        <v>18.57</v>
      </c>
      <c r="N39" s="17">
        <f t="shared" si="19"/>
        <v>511.43</v>
      </c>
      <c r="O39" s="10"/>
      <c r="P39" s="35"/>
      <c r="Q39" s="35"/>
      <c r="R39" s="10"/>
      <c r="S39" s="10"/>
      <c r="T39" s="10"/>
      <c r="U39" s="10"/>
      <c r="V39" s="10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s="21" customFormat="1" ht="22.5" customHeight="1" x14ac:dyDescent="0.25">
      <c r="B40" s="11" t="s">
        <v>81</v>
      </c>
      <c r="C40" s="32">
        <v>96112</v>
      </c>
      <c r="D40" s="33" t="s">
        <v>82</v>
      </c>
      <c r="E40" s="14">
        <f>'[2]memorial de cálculo'!E34</f>
        <v>7.4579999999999993</v>
      </c>
      <c r="F40" s="15" t="s">
        <v>23</v>
      </c>
      <c r="G40" s="16">
        <f>'[2]Composições Próprias (2)'!I117</f>
        <v>69.359908822740692</v>
      </c>
      <c r="H40" s="16">
        <f>'[2]Composições Próprias (2)'!J117</f>
        <v>2.2941807455081791</v>
      </c>
      <c r="I40" s="16">
        <f t="shared" si="15"/>
        <v>71.654089568248878</v>
      </c>
      <c r="J40" s="17">
        <f t="shared" si="16"/>
        <v>534.4</v>
      </c>
      <c r="K40" s="18">
        <v>0.24390000000000001</v>
      </c>
      <c r="L40" s="17">
        <f t="shared" si="17"/>
        <v>643.45000000000005</v>
      </c>
      <c r="M40" s="17">
        <f t="shared" si="18"/>
        <v>21.28</v>
      </c>
      <c r="N40" s="17">
        <f t="shared" si="19"/>
        <v>664.73</v>
      </c>
      <c r="O40" s="10"/>
      <c r="P40" s="35"/>
      <c r="Q40" s="35"/>
      <c r="R40" s="10"/>
      <c r="S40" s="10"/>
      <c r="T40" s="10"/>
      <c r="U40" s="10"/>
      <c r="V40" s="10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s="21" customFormat="1" ht="29.25" customHeight="1" x14ac:dyDescent="0.25">
      <c r="B41" s="11" t="s">
        <v>83</v>
      </c>
      <c r="C41" s="32">
        <v>101964</v>
      </c>
      <c r="D41" s="33" t="s">
        <v>84</v>
      </c>
      <c r="E41" s="14">
        <v>3.1</v>
      </c>
      <c r="F41" s="15" t="s">
        <v>23</v>
      </c>
      <c r="G41" s="16">
        <v>121.11</v>
      </c>
      <c r="H41" s="16">
        <v>21.03</v>
      </c>
      <c r="I41" s="16">
        <f t="shared" si="15"/>
        <v>142.13999999999999</v>
      </c>
      <c r="J41" s="17">
        <f t="shared" si="16"/>
        <v>440.63</v>
      </c>
      <c r="K41" s="18">
        <v>0.24390000000000001</v>
      </c>
      <c r="L41" s="17">
        <f t="shared" si="17"/>
        <v>467.01</v>
      </c>
      <c r="M41" s="17">
        <f t="shared" si="18"/>
        <v>81.09</v>
      </c>
      <c r="N41" s="17">
        <f t="shared" si="19"/>
        <v>548.1</v>
      </c>
      <c r="O41" s="10"/>
      <c r="P41" s="35"/>
      <c r="Q41" s="35"/>
      <c r="R41" s="10"/>
      <c r="S41" s="10"/>
      <c r="T41" s="10"/>
      <c r="U41" s="10"/>
      <c r="V41" s="10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ht="20.25" customHeight="1" x14ac:dyDescent="0.25">
      <c r="B42" s="86" t="s">
        <v>85</v>
      </c>
      <c r="C42" s="87"/>
      <c r="D42" s="87"/>
      <c r="E42" s="87"/>
      <c r="F42" s="87"/>
      <c r="G42" s="87"/>
      <c r="H42" s="87"/>
      <c r="I42" s="87"/>
      <c r="J42" s="87"/>
      <c r="K42" s="87"/>
      <c r="L42" s="23">
        <f>SUM(L35:L41)</f>
        <v>6894.93</v>
      </c>
      <c r="M42" s="23">
        <f>SUM(M35:M41)</f>
        <v>971.51</v>
      </c>
      <c r="N42" s="23">
        <f>SUM(N35:R41)</f>
        <v>8730.7000000000007</v>
      </c>
      <c r="O42" s="10"/>
      <c r="P42" s="24" t="e">
        <f>P35+#REF!+#REF!+#REF!+#REF!</f>
        <v>#REF!</v>
      </c>
      <c r="Q42" s="24" t="e">
        <f>Q35+#REF!+#REF!+#REF!+#REF!</f>
        <v>#REF!</v>
      </c>
      <c r="R42" s="24" t="e">
        <f>Q42+P42</f>
        <v>#REF!</v>
      </c>
      <c r="S42" s="24"/>
      <c r="T42" s="10"/>
      <c r="U42" s="10"/>
      <c r="V42" s="10"/>
      <c r="W42" s="2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2:41" ht="20.25" customHeight="1" x14ac:dyDescent="0.25">
      <c r="B43" s="7">
        <v>6</v>
      </c>
      <c r="C43" s="8" t="s">
        <v>86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10"/>
      <c r="P43" s="10"/>
      <c r="Q43" s="10"/>
      <c r="R43" s="10"/>
      <c r="S43" s="10"/>
      <c r="T43" s="10"/>
      <c r="U43" s="10"/>
      <c r="V43" s="10"/>
      <c r="W43" s="2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2:41" ht="22.5" customHeight="1" x14ac:dyDescent="0.25">
      <c r="B44" s="11" t="s">
        <v>87</v>
      </c>
      <c r="C44" s="32">
        <v>100701</v>
      </c>
      <c r="D44" s="13" t="s">
        <v>88</v>
      </c>
      <c r="E44" s="14">
        <f>'[1]memorial de cálculo'!E36</f>
        <v>3.1500000000000004</v>
      </c>
      <c r="F44" s="15" t="s">
        <v>23</v>
      </c>
      <c r="G44" s="16">
        <v>379.05</v>
      </c>
      <c r="H44" s="16">
        <v>11.75</v>
      </c>
      <c r="I44" s="16">
        <f t="shared" ref="I44:I50" si="20">G44+H44</f>
        <v>390.8</v>
      </c>
      <c r="J44" s="17">
        <f t="shared" ref="J44:J50" si="21">ROUND(I44*E44,2)</f>
        <v>1231.02</v>
      </c>
      <c r="K44" s="18">
        <v>0.24390000000000001</v>
      </c>
      <c r="L44" s="17">
        <f t="shared" ref="L44:L50" si="22">ROUND((1+K44)*E44*G44,2)</f>
        <v>1485.23</v>
      </c>
      <c r="M44" s="17">
        <f t="shared" ref="M44:M50" si="23">ROUND((1+K44)*E44*H44,2)</f>
        <v>46.04</v>
      </c>
      <c r="N44" s="17">
        <f t="shared" ref="N44:N50" si="24">ROUND(L44+M44,2)</f>
        <v>1531.27</v>
      </c>
      <c r="O44" s="31"/>
      <c r="P44" s="10"/>
      <c r="Q44" s="10"/>
      <c r="R44" s="10"/>
      <c r="S44" s="10"/>
      <c r="T44" s="10"/>
      <c r="U44" s="10"/>
      <c r="V44" s="10"/>
      <c r="W44" s="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2:41" ht="45.75" customHeight="1" x14ac:dyDescent="0.25">
      <c r="B45" s="11" t="s">
        <v>89</v>
      </c>
      <c r="C45" s="32">
        <v>100682</v>
      </c>
      <c r="D45" s="13" t="s">
        <v>90</v>
      </c>
      <c r="E45" s="14">
        <f>'[1]memorial de cálculo'!E37</f>
        <v>2</v>
      </c>
      <c r="F45" s="15" t="s">
        <v>8</v>
      </c>
      <c r="G45" s="16">
        <v>576.29</v>
      </c>
      <c r="H45" s="17">
        <v>159.1</v>
      </c>
      <c r="I45" s="16">
        <f t="shared" si="20"/>
        <v>735.39</v>
      </c>
      <c r="J45" s="17">
        <f t="shared" si="21"/>
        <v>1470.78</v>
      </c>
      <c r="K45" s="18">
        <v>0.24390000000000001</v>
      </c>
      <c r="L45" s="17">
        <f t="shared" si="22"/>
        <v>1433.69</v>
      </c>
      <c r="M45" s="17">
        <f t="shared" si="23"/>
        <v>395.81</v>
      </c>
      <c r="N45" s="17">
        <f t="shared" si="24"/>
        <v>1829.5</v>
      </c>
      <c r="O45" s="31"/>
      <c r="P45" s="10"/>
      <c r="Q45" s="10"/>
      <c r="R45" s="10"/>
      <c r="S45" s="10"/>
      <c r="T45" s="10"/>
      <c r="U45" s="10"/>
      <c r="V45" s="10"/>
      <c r="W45" s="2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45.75" customHeight="1" x14ac:dyDescent="0.25">
      <c r="B46" s="11" t="s">
        <v>91</v>
      </c>
      <c r="C46" s="32">
        <v>100679</v>
      </c>
      <c r="D46" s="13" t="s">
        <v>92</v>
      </c>
      <c r="E46" s="14">
        <f>'[1]memorial de cálculo'!E38</f>
        <v>1</v>
      </c>
      <c r="F46" s="15" t="s">
        <v>8</v>
      </c>
      <c r="G46" s="16">
        <v>565.9</v>
      </c>
      <c r="H46" s="17">
        <v>156.12</v>
      </c>
      <c r="I46" s="16">
        <f t="shared" si="20"/>
        <v>722.02</v>
      </c>
      <c r="J46" s="17">
        <f t="shared" si="21"/>
        <v>722.02</v>
      </c>
      <c r="K46" s="18">
        <v>0.24390000000000001</v>
      </c>
      <c r="L46" s="17">
        <f t="shared" si="22"/>
        <v>703.92</v>
      </c>
      <c r="M46" s="17">
        <f t="shared" si="23"/>
        <v>194.2</v>
      </c>
      <c r="N46" s="17">
        <f t="shared" si="24"/>
        <v>898.12</v>
      </c>
      <c r="O46" s="31"/>
      <c r="P46" s="10"/>
      <c r="Q46" s="10"/>
      <c r="R46" s="10"/>
      <c r="S46" s="10"/>
      <c r="T46" s="10"/>
      <c r="U46" s="10"/>
      <c r="V46" s="10"/>
      <c r="W46" s="2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2:41" ht="30.75" customHeight="1" x14ac:dyDescent="0.25">
      <c r="B47" s="11" t="s">
        <v>93</v>
      </c>
      <c r="C47" s="32">
        <v>94562</v>
      </c>
      <c r="D47" s="13" t="s">
        <v>94</v>
      </c>
      <c r="E47" s="14">
        <f>'[1]memorial de cálculo'!E39</f>
        <v>4</v>
      </c>
      <c r="F47" s="15" t="s">
        <v>23</v>
      </c>
      <c r="G47" s="16">
        <v>569.19000000000005</v>
      </c>
      <c r="H47" s="16">
        <v>48.76</v>
      </c>
      <c r="I47" s="16">
        <f t="shared" si="20"/>
        <v>617.95000000000005</v>
      </c>
      <c r="J47" s="17">
        <f t="shared" si="21"/>
        <v>2471.8000000000002</v>
      </c>
      <c r="K47" s="18">
        <v>0.24390000000000001</v>
      </c>
      <c r="L47" s="17">
        <f t="shared" si="22"/>
        <v>2832.06</v>
      </c>
      <c r="M47" s="17">
        <f t="shared" si="23"/>
        <v>242.61</v>
      </c>
      <c r="N47" s="17">
        <f t="shared" si="24"/>
        <v>3074.67</v>
      </c>
      <c r="O47" s="31"/>
      <c r="P47" s="10"/>
      <c r="Q47" s="10"/>
      <c r="R47" s="10"/>
      <c r="S47" s="10"/>
      <c r="T47" s="10"/>
      <c r="U47" s="10"/>
      <c r="V47" s="10"/>
      <c r="W47" s="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2:41" ht="36.75" customHeight="1" x14ac:dyDescent="0.25">
      <c r="B48" s="11" t="s">
        <v>95</v>
      </c>
      <c r="C48" s="32">
        <v>94559</v>
      </c>
      <c r="D48" s="33" t="s">
        <v>96</v>
      </c>
      <c r="E48" s="14">
        <v>1.25</v>
      </c>
      <c r="F48" s="15" t="s">
        <v>23</v>
      </c>
      <c r="G48" s="16">
        <v>538.05999999999995</v>
      </c>
      <c r="H48" s="16">
        <v>106.86</v>
      </c>
      <c r="I48" s="16">
        <f t="shared" si="20"/>
        <v>644.91999999999996</v>
      </c>
      <c r="J48" s="17">
        <f t="shared" si="21"/>
        <v>806.15</v>
      </c>
      <c r="K48" s="18">
        <v>0.24390000000000001</v>
      </c>
      <c r="L48" s="17">
        <f t="shared" si="22"/>
        <v>836.62</v>
      </c>
      <c r="M48" s="17">
        <f t="shared" si="23"/>
        <v>166.15</v>
      </c>
      <c r="N48" s="17">
        <f t="shared" si="24"/>
        <v>1002.77</v>
      </c>
      <c r="O48" s="31"/>
      <c r="P48" s="10"/>
      <c r="Q48" s="10"/>
      <c r="R48" s="10"/>
      <c r="S48" s="10"/>
      <c r="T48" s="10"/>
      <c r="U48" s="10"/>
      <c r="V48" s="10"/>
      <c r="W48" s="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2:41" ht="23.25" customHeight="1" x14ac:dyDescent="0.25">
      <c r="B49" s="11" t="s">
        <v>97</v>
      </c>
      <c r="C49" s="32" t="s">
        <v>57</v>
      </c>
      <c r="D49" s="33" t="s">
        <v>98</v>
      </c>
      <c r="E49" s="14">
        <f>'[1]memorial de cálculo'!E41</f>
        <v>2</v>
      </c>
      <c r="F49" s="15" t="s">
        <v>8</v>
      </c>
      <c r="G49" s="16">
        <f>'[1]Composições Próprias (2)'!I89</f>
        <v>78.819999999999993</v>
      </c>
      <c r="H49" s="16">
        <f>'[1]Composições Próprias (2)'!J89</f>
        <v>20.5</v>
      </c>
      <c r="I49" s="16">
        <f t="shared" si="20"/>
        <v>99.32</v>
      </c>
      <c r="J49" s="17">
        <f t="shared" si="21"/>
        <v>198.64</v>
      </c>
      <c r="K49" s="18">
        <v>0.24390000000000001</v>
      </c>
      <c r="L49" s="17">
        <f t="shared" si="22"/>
        <v>196.09</v>
      </c>
      <c r="M49" s="17">
        <f t="shared" si="23"/>
        <v>51</v>
      </c>
      <c r="N49" s="17">
        <f t="shared" si="24"/>
        <v>247.09</v>
      </c>
      <c r="O49" s="10"/>
      <c r="P49" s="10"/>
      <c r="Q49" s="10"/>
      <c r="R49" s="10"/>
      <c r="S49" s="10"/>
      <c r="T49" s="10"/>
      <c r="U49" s="10"/>
      <c r="V49" s="10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2:41" ht="20.25" customHeight="1" x14ac:dyDescent="0.25">
      <c r="B50" s="11" t="s">
        <v>99</v>
      </c>
      <c r="C50" s="32">
        <v>100725</v>
      </c>
      <c r="D50" s="36" t="s">
        <v>100</v>
      </c>
      <c r="E50" s="37">
        <v>8</v>
      </c>
      <c r="F50" s="15" t="s">
        <v>8</v>
      </c>
      <c r="G50" s="34">
        <f>0.09+9.96+0.16</f>
        <v>10.210000000000001</v>
      </c>
      <c r="H50" s="17">
        <v>8.59</v>
      </c>
      <c r="I50" s="34">
        <f t="shared" si="20"/>
        <v>18.8</v>
      </c>
      <c r="J50" s="17">
        <f t="shared" si="21"/>
        <v>150.4</v>
      </c>
      <c r="K50" s="18">
        <v>0.24390000000000001</v>
      </c>
      <c r="L50" s="17">
        <f t="shared" si="22"/>
        <v>101.6</v>
      </c>
      <c r="M50" s="17">
        <f t="shared" si="23"/>
        <v>85.48</v>
      </c>
      <c r="N50" s="17">
        <f t="shared" si="24"/>
        <v>187.08</v>
      </c>
      <c r="O50" s="10"/>
      <c r="P50" s="24">
        <f>L44+L45+L47</f>
        <v>5750.98</v>
      </c>
      <c r="Q50" s="24">
        <f>M44+M45+M47</f>
        <v>684.46</v>
      </c>
      <c r="R50" s="24">
        <f>Q50+P50</f>
        <v>6435.44</v>
      </c>
      <c r="S50" s="24"/>
      <c r="T50" s="35"/>
      <c r="U50" s="10"/>
      <c r="V50" s="10"/>
      <c r="W50" s="2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2:41" ht="20.25" customHeight="1" x14ac:dyDescent="0.25">
      <c r="B51" s="86" t="s">
        <v>101</v>
      </c>
      <c r="C51" s="87"/>
      <c r="D51" s="87"/>
      <c r="E51" s="87"/>
      <c r="F51" s="87"/>
      <c r="G51" s="87"/>
      <c r="H51" s="87"/>
      <c r="I51" s="87"/>
      <c r="J51" s="87"/>
      <c r="K51" s="87"/>
      <c r="L51" s="23">
        <f>SUM(L44:L50)</f>
        <v>7589.21</v>
      </c>
      <c r="M51" s="23">
        <f>SUM(M44:M50)</f>
        <v>1181.29</v>
      </c>
      <c r="N51" s="23">
        <f>SUM(N44:N50)</f>
        <v>8770.5</v>
      </c>
      <c r="O51" s="10"/>
      <c r="P51" s="10"/>
      <c r="Q51" s="10"/>
      <c r="R51" s="10"/>
      <c r="S51" s="10"/>
      <c r="T51" s="10"/>
      <c r="U51" s="10"/>
      <c r="V51" s="10"/>
      <c r="W51" s="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2:41" s="21" customFormat="1" ht="19.5" customHeight="1" x14ac:dyDescent="0.25">
      <c r="B52" s="7">
        <v>7</v>
      </c>
      <c r="C52" s="8" t="s">
        <v>102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10"/>
      <c r="P52" s="35">
        <f t="shared" ref="P52:Q66" si="25">L53</f>
        <v>361.57</v>
      </c>
      <c r="Q52" s="35">
        <f t="shared" si="25"/>
        <v>324.38</v>
      </c>
      <c r="R52" s="10"/>
      <c r="S52" s="10"/>
      <c r="T52" s="10"/>
      <c r="U52" s="10"/>
      <c r="V52" s="10"/>
      <c r="W52" s="19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s="21" customFormat="1" ht="19.5" customHeight="1" x14ac:dyDescent="0.25">
      <c r="B53" s="11" t="s">
        <v>103</v>
      </c>
      <c r="C53" s="32">
        <v>87879</v>
      </c>
      <c r="D53" s="33" t="s">
        <v>104</v>
      </c>
      <c r="E53" s="14">
        <f>'[1]memorial de cálculo'!E43</f>
        <v>166.1</v>
      </c>
      <c r="F53" s="15" t="s">
        <v>23</v>
      </c>
      <c r="G53" s="16">
        <v>1.75</v>
      </c>
      <c r="H53" s="17">
        <v>1.57</v>
      </c>
      <c r="I53" s="16">
        <f t="shared" ref="I53:I74" si="26">G53+H53</f>
        <v>3.3200000000000003</v>
      </c>
      <c r="J53" s="17">
        <f t="shared" ref="J53:J74" si="27">ROUND(I53*E53,2)</f>
        <v>551.45000000000005</v>
      </c>
      <c r="K53" s="18">
        <v>0.24390000000000001</v>
      </c>
      <c r="L53" s="17">
        <f t="shared" ref="L53:L74" si="28">ROUND((1+K53)*E53*G53,2)</f>
        <v>361.57</v>
      </c>
      <c r="M53" s="17">
        <f t="shared" ref="M53:M74" si="29">ROUND((1+K53)*E53*H53,2)</f>
        <v>324.38</v>
      </c>
      <c r="N53" s="17">
        <f t="shared" ref="N53:N74" si="30">ROUND(L53+M53,2)</f>
        <v>685.95</v>
      </c>
      <c r="O53" s="10"/>
      <c r="P53" s="35">
        <f t="shared" si="25"/>
        <v>2640.5</v>
      </c>
      <c r="Q53" s="35">
        <f t="shared" si="25"/>
        <v>911.16</v>
      </c>
      <c r="R53" s="10"/>
      <c r="S53" s="10"/>
      <c r="T53" s="10"/>
      <c r="U53" s="10"/>
      <c r="V53" s="10"/>
      <c r="W53" s="19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s="21" customFormat="1" ht="30.75" customHeight="1" x14ac:dyDescent="0.25">
      <c r="B54" s="11" t="s">
        <v>105</v>
      </c>
      <c r="C54" s="32">
        <v>87561</v>
      </c>
      <c r="D54" s="33" t="s">
        <v>106</v>
      </c>
      <c r="E54" s="14">
        <f>'[1]memorial de cálculo'!E44</f>
        <v>166.1</v>
      </c>
      <c r="F54" s="15" t="s">
        <v>23</v>
      </c>
      <c r="G54" s="16">
        <f>12.49+0.26+0.03</f>
        <v>12.78</v>
      </c>
      <c r="H54" s="17">
        <v>4.41</v>
      </c>
      <c r="I54" s="16">
        <f t="shared" si="26"/>
        <v>17.189999999999998</v>
      </c>
      <c r="J54" s="17">
        <f t="shared" si="27"/>
        <v>2855.26</v>
      </c>
      <c r="K54" s="18">
        <v>0.24390000000000001</v>
      </c>
      <c r="L54" s="17">
        <f t="shared" si="28"/>
        <v>2640.5</v>
      </c>
      <c r="M54" s="17">
        <f t="shared" si="29"/>
        <v>911.16</v>
      </c>
      <c r="N54" s="17">
        <f t="shared" si="30"/>
        <v>3551.66</v>
      </c>
      <c r="O54" s="10"/>
      <c r="P54" s="35">
        <f t="shared" si="25"/>
        <v>431.43</v>
      </c>
      <c r="Q54" s="35">
        <f t="shared" si="25"/>
        <v>171.48</v>
      </c>
      <c r="R54" s="10"/>
      <c r="S54" s="10"/>
      <c r="T54" s="10"/>
      <c r="U54" s="10"/>
      <c r="V54" s="10"/>
      <c r="W54" s="19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s="21" customFormat="1" ht="30.75" customHeight="1" x14ac:dyDescent="0.25">
      <c r="B55" s="11" t="s">
        <v>107</v>
      </c>
      <c r="C55" s="32">
        <v>87268</v>
      </c>
      <c r="D55" s="36" t="s">
        <v>108</v>
      </c>
      <c r="E55" s="37">
        <f>'[1]memorial de cálculo'!E45</f>
        <v>8.26</v>
      </c>
      <c r="F55" s="15" t="s">
        <v>23</v>
      </c>
      <c r="G55" s="16">
        <v>41.99</v>
      </c>
      <c r="H55" s="17">
        <v>16.690000000000001</v>
      </c>
      <c r="I55" s="16">
        <f t="shared" si="26"/>
        <v>58.680000000000007</v>
      </c>
      <c r="J55" s="17">
        <f t="shared" si="27"/>
        <v>484.7</v>
      </c>
      <c r="K55" s="18">
        <v>0.24390000000000001</v>
      </c>
      <c r="L55" s="17">
        <f t="shared" si="28"/>
        <v>431.43</v>
      </c>
      <c r="M55" s="17">
        <f t="shared" si="29"/>
        <v>171.48</v>
      </c>
      <c r="N55" s="17">
        <f t="shared" si="30"/>
        <v>602.91</v>
      </c>
      <c r="O55" s="10"/>
      <c r="P55" s="35"/>
      <c r="Q55" s="35"/>
      <c r="R55" s="10"/>
      <c r="S55" s="10"/>
      <c r="T55" s="35"/>
      <c r="U55" s="10"/>
      <c r="V55" s="10"/>
      <c r="W55" s="19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2:41" s="21" customFormat="1" ht="20.25" customHeight="1" x14ac:dyDescent="0.25">
      <c r="B56" s="11" t="s">
        <v>109</v>
      </c>
      <c r="C56" s="32">
        <v>95626</v>
      </c>
      <c r="D56" s="36" t="s">
        <v>110</v>
      </c>
      <c r="E56" s="37">
        <f>'[1]memorial de cálculo'!E46</f>
        <v>166.1</v>
      </c>
      <c r="F56" s="15" t="s">
        <v>23</v>
      </c>
      <c r="G56" s="16">
        <v>7.32</v>
      </c>
      <c r="H56" s="17">
        <v>6.74</v>
      </c>
      <c r="I56" s="16">
        <f t="shared" si="26"/>
        <v>14.06</v>
      </c>
      <c r="J56" s="17">
        <f t="shared" si="27"/>
        <v>2335.37</v>
      </c>
      <c r="K56" s="18">
        <v>0.24390000000000001</v>
      </c>
      <c r="L56" s="17">
        <f t="shared" si="28"/>
        <v>1512.4</v>
      </c>
      <c r="M56" s="17">
        <f t="shared" si="29"/>
        <v>1392.56</v>
      </c>
      <c r="N56" s="17">
        <f t="shared" si="30"/>
        <v>2904.96</v>
      </c>
      <c r="O56" s="10"/>
      <c r="P56" s="35"/>
      <c r="Q56" s="35"/>
      <c r="R56" s="10"/>
      <c r="S56" s="10"/>
      <c r="T56" s="35"/>
      <c r="U56" s="10"/>
      <c r="V56" s="10"/>
      <c r="W56" s="19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ht="20.25" customHeight="1" x14ac:dyDescent="0.25">
      <c r="B57" s="11" t="s">
        <v>111</v>
      </c>
      <c r="C57" s="32">
        <v>88485</v>
      </c>
      <c r="D57" s="36" t="s">
        <v>112</v>
      </c>
      <c r="E57" s="37">
        <f>'[1]memorial de cálculo'!E47</f>
        <v>166.1</v>
      </c>
      <c r="F57" s="15" t="s">
        <v>23</v>
      </c>
      <c r="G57" s="16">
        <v>1.3</v>
      </c>
      <c r="H57" s="17">
        <v>0.81</v>
      </c>
      <c r="I57" s="16">
        <f t="shared" si="26"/>
        <v>2.1100000000000003</v>
      </c>
      <c r="J57" s="17">
        <f t="shared" si="27"/>
        <v>350.47</v>
      </c>
      <c r="K57" s="18">
        <v>0.24390000000000001</v>
      </c>
      <c r="L57" s="17">
        <f t="shared" si="28"/>
        <v>268.60000000000002</v>
      </c>
      <c r="M57" s="17">
        <f t="shared" si="29"/>
        <v>167.36</v>
      </c>
      <c r="N57" s="17">
        <f t="shared" si="30"/>
        <v>435.96</v>
      </c>
      <c r="O57" s="10"/>
      <c r="P57" s="24">
        <f>L51+L52+L53</f>
        <v>7950.78</v>
      </c>
      <c r="Q57" s="24">
        <f>M51+M52+M53</f>
        <v>1505.67</v>
      </c>
      <c r="R57" s="24">
        <f>Q57+P57</f>
        <v>9456.4500000000007</v>
      </c>
      <c r="S57" s="24"/>
      <c r="T57" s="35"/>
      <c r="U57" s="10"/>
      <c r="V57" s="10"/>
      <c r="W57" s="2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2:41" ht="20.25" customHeight="1" x14ac:dyDescent="0.25">
      <c r="B58" s="86" t="s">
        <v>113</v>
      </c>
      <c r="C58" s="87"/>
      <c r="D58" s="87"/>
      <c r="E58" s="87"/>
      <c r="F58" s="87"/>
      <c r="G58" s="87"/>
      <c r="H58" s="87"/>
      <c r="I58" s="87"/>
      <c r="J58" s="87"/>
      <c r="K58" s="87"/>
      <c r="L58" s="23">
        <f>SUM(L53:L57)</f>
        <v>5214.5</v>
      </c>
      <c r="M58" s="23">
        <f>SUM(M53:M57)</f>
        <v>2966.94</v>
      </c>
      <c r="N58" s="23">
        <f>SUM(N53:N57)</f>
        <v>8181.44</v>
      </c>
      <c r="O58" s="10"/>
      <c r="P58" s="10"/>
      <c r="Q58" s="10"/>
      <c r="R58" s="10"/>
      <c r="S58" s="10"/>
      <c r="T58" s="10"/>
      <c r="U58" s="10"/>
      <c r="V58" s="10"/>
      <c r="W58" s="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2:41" s="21" customFormat="1" ht="19.5" customHeight="1" x14ac:dyDescent="0.25">
      <c r="B59" s="7">
        <v>8</v>
      </c>
      <c r="C59" s="8" t="s">
        <v>114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10"/>
      <c r="P59" s="35"/>
      <c r="Q59" s="35"/>
      <c r="R59" s="10"/>
      <c r="S59" s="10"/>
      <c r="T59" s="10"/>
      <c r="U59" s="10"/>
      <c r="V59" s="10"/>
      <c r="W59" s="19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s="21" customFormat="1" ht="19.5" customHeight="1" x14ac:dyDescent="0.25">
      <c r="B60" s="11" t="s">
        <v>115</v>
      </c>
      <c r="C60" s="30">
        <v>93382</v>
      </c>
      <c r="D60" s="33" t="s">
        <v>116</v>
      </c>
      <c r="E60" s="14">
        <f>'[1]memorial de cálculo'!E49</f>
        <v>1.54</v>
      </c>
      <c r="F60" s="15" t="s">
        <v>33</v>
      </c>
      <c r="G60" s="16">
        <v>8.18</v>
      </c>
      <c r="H60" s="17">
        <v>19.57</v>
      </c>
      <c r="I60" s="16">
        <f t="shared" ref="I60" si="31">G60+H60</f>
        <v>27.75</v>
      </c>
      <c r="J60" s="17">
        <f t="shared" ref="J60" si="32">ROUND(I60*E60,2)</f>
        <v>42.74</v>
      </c>
      <c r="K60" s="18">
        <v>0.24390000000000001</v>
      </c>
      <c r="L60" s="17">
        <f t="shared" ref="L60" si="33">ROUND((1+K60)*E60*G60,2)</f>
        <v>15.67</v>
      </c>
      <c r="M60" s="17">
        <f t="shared" ref="M60" si="34">ROUND((1+K60)*E60*H60,2)</f>
        <v>37.49</v>
      </c>
      <c r="N60" s="17">
        <f t="shared" ref="N60" si="35">ROUND(L60+M60,2)</f>
        <v>53.16</v>
      </c>
      <c r="O60" s="10"/>
      <c r="P60" s="35">
        <f t="shared" si="25"/>
        <v>187.03</v>
      </c>
      <c r="Q60" s="35">
        <f t="shared" si="25"/>
        <v>175.63</v>
      </c>
      <c r="R60" s="10"/>
      <c r="S60" s="10"/>
      <c r="T60" s="10"/>
      <c r="U60" s="10"/>
      <c r="V60" s="10"/>
      <c r="W60" s="19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s="21" customFormat="1" ht="19.5" customHeight="1" x14ac:dyDescent="0.25">
      <c r="B61" s="11" t="s">
        <v>117</v>
      </c>
      <c r="C61" s="30">
        <v>101619</v>
      </c>
      <c r="D61" s="33" t="s">
        <v>118</v>
      </c>
      <c r="E61" s="14">
        <f>'[1]memorial de cálculo'!E50</f>
        <v>1.5360000000000003</v>
      </c>
      <c r="F61" s="15" t="s">
        <v>23</v>
      </c>
      <c r="G61" s="16">
        <v>97.89</v>
      </c>
      <c r="H61" s="17">
        <v>91.92</v>
      </c>
      <c r="I61" s="16">
        <f t="shared" si="26"/>
        <v>189.81</v>
      </c>
      <c r="J61" s="17">
        <f t="shared" si="27"/>
        <v>291.55</v>
      </c>
      <c r="K61" s="18">
        <v>0.24390000000000001</v>
      </c>
      <c r="L61" s="17">
        <f t="shared" si="28"/>
        <v>187.03</v>
      </c>
      <c r="M61" s="17">
        <f t="shared" si="29"/>
        <v>175.63</v>
      </c>
      <c r="N61" s="17">
        <f t="shared" si="30"/>
        <v>362.66</v>
      </c>
      <c r="O61" s="10"/>
      <c r="P61" s="35">
        <f t="shared" si="25"/>
        <v>769.98</v>
      </c>
      <c r="Q61" s="35">
        <f t="shared" si="25"/>
        <v>353.08</v>
      </c>
      <c r="R61" s="10"/>
      <c r="S61" s="10"/>
      <c r="T61" s="10"/>
      <c r="U61" s="10"/>
      <c r="V61" s="10"/>
      <c r="W61" s="19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s="21" customFormat="1" ht="19.5" customHeight="1" x14ac:dyDescent="0.25">
      <c r="B62" s="11" t="s">
        <v>119</v>
      </c>
      <c r="C62" s="32">
        <v>87620</v>
      </c>
      <c r="D62" s="33" t="s">
        <v>120</v>
      </c>
      <c r="E62" s="14">
        <f>'[1]memorial de cálculo'!E51</f>
        <v>30.72</v>
      </c>
      <c r="F62" s="15" t="s">
        <v>23</v>
      </c>
      <c r="G62" s="16">
        <v>20.149999999999999</v>
      </c>
      <c r="H62" s="17">
        <v>9.24</v>
      </c>
      <c r="I62" s="16">
        <f t="shared" si="26"/>
        <v>29.39</v>
      </c>
      <c r="J62" s="17">
        <f t="shared" si="27"/>
        <v>902.86</v>
      </c>
      <c r="K62" s="18">
        <v>0.24390000000000001</v>
      </c>
      <c r="L62" s="17">
        <f t="shared" si="28"/>
        <v>769.98</v>
      </c>
      <c r="M62" s="17">
        <f t="shared" si="29"/>
        <v>353.08</v>
      </c>
      <c r="N62" s="17">
        <f t="shared" si="30"/>
        <v>1123.06</v>
      </c>
      <c r="O62" s="10"/>
      <c r="P62" s="35"/>
      <c r="Q62" s="35"/>
      <c r="R62" s="10"/>
      <c r="S62" s="10"/>
      <c r="T62" s="10"/>
      <c r="U62" s="10"/>
      <c r="V62" s="10"/>
      <c r="W62" s="19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ht="20.25" customHeight="1" x14ac:dyDescent="0.25">
      <c r="B63" s="11" t="s">
        <v>121</v>
      </c>
      <c r="C63" s="32">
        <v>87248</v>
      </c>
      <c r="D63" s="36" t="s">
        <v>122</v>
      </c>
      <c r="E63" s="37">
        <f>'[1]memorial de cálculo'!E52</f>
        <v>30.72</v>
      </c>
      <c r="F63" s="15" t="s">
        <v>23</v>
      </c>
      <c r="G63" s="16">
        <v>30.14</v>
      </c>
      <c r="H63" s="17">
        <v>5.83</v>
      </c>
      <c r="I63" s="16">
        <f t="shared" si="26"/>
        <v>35.97</v>
      </c>
      <c r="J63" s="17">
        <f t="shared" si="27"/>
        <v>1105</v>
      </c>
      <c r="K63" s="18">
        <v>0.24390000000000001</v>
      </c>
      <c r="L63" s="17">
        <f t="shared" si="28"/>
        <v>1151.73</v>
      </c>
      <c r="M63" s="17">
        <f t="shared" si="29"/>
        <v>222.78</v>
      </c>
      <c r="N63" s="17">
        <f t="shared" si="30"/>
        <v>1374.51</v>
      </c>
      <c r="O63" s="10"/>
      <c r="P63" s="24" t="e">
        <f>L58+L59+#REF!</f>
        <v>#REF!</v>
      </c>
      <c r="Q63" s="24" t="e">
        <f>M58+M59+#REF!</f>
        <v>#REF!</v>
      </c>
      <c r="R63" s="24" t="e">
        <f>Q63+P63</f>
        <v>#REF!</v>
      </c>
      <c r="S63" s="24"/>
      <c r="T63" s="35"/>
      <c r="U63" s="10"/>
      <c r="V63" s="10"/>
      <c r="W63" s="2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2:41" ht="20.25" customHeight="1" x14ac:dyDescent="0.25">
      <c r="B64" s="86" t="s">
        <v>123</v>
      </c>
      <c r="C64" s="87"/>
      <c r="D64" s="87"/>
      <c r="E64" s="87"/>
      <c r="F64" s="87"/>
      <c r="G64" s="87"/>
      <c r="H64" s="87"/>
      <c r="I64" s="87"/>
      <c r="J64" s="87"/>
      <c r="K64" s="87"/>
      <c r="L64" s="23">
        <f>SUM(L60:L63)</f>
        <v>2124.41</v>
      </c>
      <c r="M64" s="23">
        <f>SUM(M60:M63)</f>
        <v>788.98</v>
      </c>
      <c r="N64" s="23">
        <f>SUM(N60:N63)</f>
        <v>2913.3900000000003</v>
      </c>
      <c r="O64" s="10"/>
      <c r="P64" s="10"/>
      <c r="Q64" s="10"/>
      <c r="R64" s="10"/>
      <c r="S64" s="10"/>
      <c r="T64" s="10"/>
      <c r="U64" s="10"/>
      <c r="V64" s="10"/>
      <c r="W64" s="2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2:41" ht="20.25" customHeight="1" x14ac:dyDescent="0.25">
      <c r="B65" s="7">
        <v>9</v>
      </c>
      <c r="C65" s="8" t="s">
        <v>124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10"/>
      <c r="P65" s="10"/>
      <c r="Q65" s="10"/>
      <c r="R65" s="10"/>
      <c r="S65" s="10"/>
      <c r="T65" s="10"/>
      <c r="U65" s="10"/>
      <c r="V65" s="10"/>
      <c r="W65" s="2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2:41" s="21" customFormat="1" ht="33" customHeight="1" x14ac:dyDescent="0.25">
      <c r="B66" s="84" t="s">
        <v>125</v>
      </c>
      <c r="C66" s="85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10"/>
      <c r="P66" s="35">
        <f t="shared" si="25"/>
        <v>300.70999999999998</v>
      </c>
      <c r="Q66" s="35">
        <f t="shared" si="25"/>
        <v>437.85</v>
      </c>
      <c r="R66" s="10"/>
      <c r="S66" s="10"/>
      <c r="T66" s="10"/>
      <c r="U66" s="10"/>
      <c r="V66" s="10"/>
      <c r="W66" s="19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2:41" s="21" customFormat="1" ht="28.5" customHeight="1" x14ac:dyDescent="0.25">
      <c r="B67" s="26" t="s">
        <v>126</v>
      </c>
      <c r="C67" s="38">
        <v>89957</v>
      </c>
      <c r="D67" s="33" t="s">
        <v>127</v>
      </c>
      <c r="E67" s="14">
        <f>'[1]memorial de cálculo'!E57</f>
        <v>5</v>
      </c>
      <c r="F67" s="15" t="s">
        <v>8</v>
      </c>
      <c r="G67" s="16">
        <v>48.35</v>
      </c>
      <c r="H67" s="28">
        <v>70.400000000000006</v>
      </c>
      <c r="I67" s="16">
        <f t="shared" si="26"/>
        <v>118.75</v>
      </c>
      <c r="J67" s="28">
        <f t="shared" si="27"/>
        <v>593.75</v>
      </c>
      <c r="K67" s="29">
        <v>0.24390000000000001</v>
      </c>
      <c r="L67" s="28">
        <f t="shared" si="28"/>
        <v>300.70999999999998</v>
      </c>
      <c r="M67" s="28">
        <f t="shared" si="29"/>
        <v>437.85</v>
      </c>
      <c r="N67" s="28">
        <f t="shared" si="30"/>
        <v>738.56</v>
      </c>
      <c r="O67" s="10"/>
      <c r="P67" s="35"/>
      <c r="Q67" s="35"/>
      <c r="R67" s="10"/>
      <c r="S67" s="10"/>
      <c r="T67" s="10"/>
      <c r="U67" s="10"/>
      <c r="V67" s="10"/>
      <c r="W67" s="19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s="21" customFormat="1" ht="28.5" customHeight="1" x14ac:dyDescent="0.25">
      <c r="B68" s="26" t="s">
        <v>128</v>
      </c>
      <c r="C68" s="38">
        <v>89356</v>
      </c>
      <c r="D68" s="33" t="s">
        <v>129</v>
      </c>
      <c r="E68" s="14">
        <f>'[1]memorial de cálculo'!E58</f>
        <v>8</v>
      </c>
      <c r="F68" s="15" t="s">
        <v>26</v>
      </c>
      <c r="G68" s="16">
        <v>8.25</v>
      </c>
      <c r="H68" s="28">
        <v>10.42</v>
      </c>
      <c r="I68" s="16">
        <f t="shared" si="26"/>
        <v>18.670000000000002</v>
      </c>
      <c r="J68" s="28">
        <f t="shared" si="27"/>
        <v>149.36000000000001</v>
      </c>
      <c r="K68" s="29">
        <v>0.24390000000000001</v>
      </c>
      <c r="L68" s="28">
        <f t="shared" si="28"/>
        <v>82.1</v>
      </c>
      <c r="M68" s="28">
        <f t="shared" si="29"/>
        <v>103.69</v>
      </c>
      <c r="N68" s="28">
        <f t="shared" si="30"/>
        <v>185.79</v>
      </c>
      <c r="O68" s="10"/>
      <c r="P68" s="35"/>
      <c r="Q68" s="35"/>
      <c r="R68" s="10"/>
      <c r="S68" s="10"/>
      <c r="T68" s="10"/>
      <c r="U68" s="10"/>
      <c r="V68" s="10"/>
      <c r="W68" s="19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s="21" customFormat="1" ht="36" customHeight="1" x14ac:dyDescent="0.25">
      <c r="B69" s="26" t="s">
        <v>130</v>
      </c>
      <c r="C69" s="38">
        <v>95634</v>
      </c>
      <c r="D69" s="36" t="s">
        <v>131</v>
      </c>
      <c r="E69" s="37">
        <f>'[1]memorial de cálculo'!E59</f>
        <v>1</v>
      </c>
      <c r="F69" s="15" t="s">
        <v>8</v>
      </c>
      <c r="G69" s="16">
        <v>125.28</v>
      </c>
      <c r="H69" s="28">
        <v>41.51</v>
      </c>
      <c r="I69" s="16">
        <f t="shared" si="26"/>
        <v>166.79</v>
      </c>
      <c r="J69" s="28">
        <f t="shared" si="27"/>
        <v>166.79</v>
      </c>
      <c r="K69" s="29">
        <v>0.24390000000000001</v>
      </c>
      <c r="L69" s="28">
        <f t="shared" si="28"/>
        <v>155.84</v>
      </c>
      <c r="M69" s="28">
        <f t="shared" si="29"/>
        <v>51.63</v>
      </c>
      <c r="N69" s="28">
        <f t="shared" si="30"/>
        <v>207.47</v>
      </c>
      <c r="O69" s="10"/>
      <c r="P69" s="35"/>
      <c r="Q69" s="35"/>
      <c r="R69" s="10"/>
      <c r="S69" s="10"/>
      <c r="T69" s="35"/>
      <c r="U69" s="10"/>
      <c r="V69" s="10"/>
      <c r="W69" s="19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s="21" customFormat="1" ht="24.75" customHeight="1" x14ac:dyDescent="0.25">
      <c r="B70" s="26" t="s">
        <v>132</v>
      </c>
      <c r="C70" s="38">
        <v>95673</v>
      </c>
      <c r="D70" s="36" t="s">
        <v>133</v>
      </c>
      <c r="E70" s="37">
        <f>'[1]memorial de cálculo'!E60</f>
        <v>1</v>
      </c>
      <c r="F70" s="15" t="s">
        <v>8</v>
      </c>
      <c r="G70" s="16">
        <v>133.82</v>
      </c>
      <c r="H70" s="28">
        <v>12.81</v>
      </c>
      <c r="I70" s="16">
        <f t="shared" si="26"/>
        <v>146.63</v>
      </c>
      <c r="J70" s="28">
        <f t="shared" si="27"/>
        <v>146.63</v>
      </c>
      <c r="K70" s="29">
        <v>0.24390000000000001</v>
      </c>
      <c r="L70" s="28">
        <f t="shared" si="28"/>
        <v>166.46</v>
      </c>
      <c r="M70" s="28">
        <f t="shared" si="29"/>
        <v>15.93</v>
      </c>
      <c r="N70" s="28">
        <f t="shared" si="30"/>
        <v>182.39</v>
      </c>
      <c r="O70" s="10"/>
      <c r="P70" s="35"/>
      <c r="Q70" s="35"/>
      <c r="R70" s="10"/>
      <c r="S70" s="10"/>
      <c r="T70" s="35"/>
      <c r="U70" s="10"/>
      <c r="V70" s="10"/>
      <c r="W70" s="19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ht="20.25" customHeight="1" x14ac:dyDescent="0.25">
      <c r="B71" s="26" t="s">
        <v>134</v>
      </c>
      <c r="C71" s="38" t="s">
        <v>135</v>
      </c>
      <c r="D71" s="36" t="s">
        <v>136</v>
      </c>
      <c r="E71" s="37">
        <f>'[1]memorial de cálculo'!E61</f>
        <v>1</v>
      </c>
      <c r="F71" s="15" t="s">
        <v>8</v>
      </c>
      <c r="G71" s="16">
        <f>'[1]Composições Próprias (2)'!I72</f>
        <v>225.74360000000001</v>
      </c>
      <c r="H71" s="16">
        <f>'[1]Composições Próprias (2)'!J72</f>
        <v>151.28</v>
      </c>
      <c r="I71" s="16">
        <f t="shared" si="26"/>
        <v>377.02359999999999</v>
      </c>
      <c r="J71" s="28">
        <f t="shared" si="27"/>
        <v>377.02</v>
      </c>
      <c r="K71" s="29">
        <v>0.24390000000000001</v>
      </c>
      <c r="L71" s="28">
        <f t="shared" si="28"/>
        <v>280.8</v>
      </c>
      <c r="M71" s="28">
        <f t="shared" si="29"/>
        <v>188.18</v>
      </c>
      <c r="N71" s="28">
        <f t="shared" si="30"/>
        <v>468.98</v>
      </c>
      <c r="O71" s="10"/>
      <c r="P71" s="10"/>
      <c r="Q71" s="10"/>
      <c r="R71" s="10"/>
      <c r="S71" s="10"/>
      <c r="T71" s="35"/>
      <c r="U71" s="10"/>
      <c r="V71" s="10"/>
      <c r="W71" s="2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2:41" s="21" customFormat="1" ht="28.5" customHeight="1" x14ac:dyDescent="0.25">
      <c r="B72" s="26" t="s">
        <v>137</v>
      </c>
      <c r="C72" s="38">
        <v>88504</v>
      </c>
      <c r="D72" s="33" t="s">
        <v>138</v>
      </c>
      <c r="E72" s="14">
        <v>1</v>
      </c>
      <c r="F72" s="15" t="s">
        <v>8</v>
      </c>
      <c r="G72" s="16">
        <v>536.88</v>
      </c>
      <c r="H72" s="28">
        <v>217.21</v>
      </c>
      <c r="I72" s="16">
        <f t="shared" si="26"/>
        <v>754.09</v>
      </c>
      <c r="J72" s="28">
        <f t="shared" si="27"/>
        <v>754.09</v>
      </c>
      <c r="K72" s="29">
        <v>0.24390000000000001</v>
      </c>
      <c r="L72" s="28">
        <f t="shared" si="28"/>
        <v>667.83</v>
      </c>
      <c r="M72" s="28">
        <f t="shared" si="29"/>
        <v>270.19</v>
      </c>
      <c r="N72" s="28">
        <f t="shared" si="30"/>
        <v>938.02</v>
      </c>
      <c r="O72" s="10"/>
      <c r="P72" s="35"/>
      <c r="Q72" s="35"/>
      <c r="R72" s="10"/>
      <c r="S72" s="10"/>
      <c r="T72" s="10"/>
      <c r="U72" s="10"/>
      <c r="V72" s="10"/>
      <c r="W72" s="19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s="21" customFormat="1" ht="28.5" customHeight="1" x14ac:dyDescent="0.25">
      <c r="B73" s="26" t="s">
        <v>139</v>
      </c>
      <c r="C73" s="38">
        <v>86931</v>
      </c>
      <c r="D73" s="33" t="s">
        <v>140</v>
      </c>
      <c r="E73" s="14">
        <v>1</v>
      </c>
      <c r="F73" s="15" t="s">
        <v>8</v>
      </c>
      <c r="G73" s="16">
        <v>423.62</v>
      </c>
      <c r="H73" s="28">
        <v>21.61</v>
      </c>
      <c r="I73" s="16">
        <f t="shared" si="26"/>
        <v>445.23</v>
      </c>
      <c r="J73" s="28">
        <f t="shared" si="27"/>
        <v>445.23</v>
      </c>
      <c r="K73" s="29">
        <v>0.24390000000000001</v>
      </c>
      <c r="L73" s="28">
        <f t="shared" si="28"/>
        <v>526.94000000000005</v>
      </c>
      <c r="M73" s="28">
        <f t="shared" si="29"/>
        <v>26.88</v>
      </c>
      <c r="N73" s="28">
        <f t="shared" si="30"/>
        <v>553.82000000000005</v>
      </c>
      <c r="O73" s="10"/>
      <c r="P73" s="35"/>
      <c r="Q73" s="35"/>
      <c r="R73" s="10"/>
      <c r="S73" s="10"/>
      <c r="T73" s="10"/>
      <c r="U73" s="10"/>
      <c r="V73" s="10"/>
      <c r="W73" s="19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s="21" customFormat="1" ht="28.5" customHeight="1" x14ac:dyDescent="0.25">
      <c r="B74" s="26" t="s">
        <v>141</v>
      </c>
      <c r="C74" s="38">
        <v>86939</v>
      </c>
      <c r="D74" s="33" t="s">
        <v>142</v>
      </c>
      <c r="E74" s="14">
        <v>1</v>
      </c>
      <c r="F74" s="15" t="s">
        <v>8</v>
      </c>
      <c r="G74" s="16">
        <f>331.72-75.46</f>
        <v>256.26000000000005</v>
      </c>
      <c r="H74" s="28">
        <v>29.53</v>
      </c>
      <c r="I74" s="16">
        <f t="shared" si="26"/>
        <v>285.79000000000008</v>
      </c>
      <c r="J74" s="28">
        <f t="shared" si="27"/>
        <v>285.79000000000002</v>
      </c>
      <c r="K74" s="29">
        <v>0.24390000000000001</v>
      </c>
      <c r="L74" s="28">
        <f t="shared" si="28"/>
        <v>318.76</v>
      </c>
      <c r="M74" s="28">
        <f t="shared" si="29"/>
        <v>36.729999999999997</v>
      </c>
      <c r="N74" s="28">
        <f t="shared" si="30"/>
        <v>355.49</v>
      </c>
      <c r="O74" s="10"/>
      <c r="P74" s="35"/>
      <c r="Q74" s="35"/>
      <c r="R74" s="10"/>
      <c r="S74" s="10"/>
      <c r="T74" s="10"/>
      <c r="U74" s="10"/>
      <c r="V74" s="10"/>
      <c r="W74" s="19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s="21" customFormat="1" ht="28.5" customHeight="1" x14ac:dyDescent="0.25">
      <c r="B75" s="84" t="s">
        <v>143</v>
      </c>
      <c r="C75" s="85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10"/>
      <c r="P75" s="35"/>
      <c r="Q75" s="35"/>
      <c r="R75" s="10"/>
      <c r="S75" s="10"/>
      <c r="T75" s="10"/>
      <c r="U75" s="10"/>
      <c r="V75" s="10"/>
      <c r="W75" s="19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2:41" s="21" customFormat="1" ht="27.75" customHeight="1" x14ac:dyDescent="0.25">
      <c r="B76" s="11" t="s">
        <v>137</v>
      </c>
      <c r="C76" s="32">
        <v>89495</v>
      </c>
      <c r="D76" s="33" t="s">
        <v>144</v>
      </c>
      <c r="E76" s="14">
        <f>'[1]memorial de cálculo'!E63</f>
        <v>2</v>
      </c>
      <c r="F76" s="15" t="s">
        <v>8</v>
      </c>
      <c r="G76" s="16">
        <v>10.83</v>
      </c>
      <c r="H76" s="17">
        <v>0.97</v>
      </c>
      <c r="I76" s="16">
        <f t="shared" ref="I76:I81" si="36">G76+H76</f>
        <v>11.8</v>
      </c>
      <c r="J76" s="17">
        <f t="shared" ref="J76:J81" si="37">ROUND(I76*E76,2)</f>
        <v>23.6</v>
      </c>
      <c r="K76" s="39">
        <v>0.24390000000000001</v>
      </c>
      <c r="L76" s="17">
        <f t="shared" ref="L76:L81" si="38">ROUND((1+K76)*E76*G76,2)</f>
        <v>26.94</v>
      </c>
      <c r="M76" s="17">
        <f t="shared" ref="M76:M81" si="39">ROUND((1+K76)*E76*H76,2)</f>
        <v>2.41</v>
      </c>
      <c r="N76" s="17">
        <f t="shared" ref="N76:N81" si="40">ROUND(L76+M76,2)</f>
        <v>29.35</v>
      </c>
      <c r="O76" s="10"/>
      <c r="P76" s="35"/>
      <c r="Q76" s="35"/>
      <c r="R76" s="10"/>
      <c r="S76" s="10"/>
      <c r="T76" s="10"/>
      <c r="U76" s="10"/>
      <c r="V76" s="10"/>
      <c r="W76" s="19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s="21" customFormat="1" ht="28.5" x14ac:dyDescent="0.25">
      <c r="B77" s="11" t="s">
        <v>139</v>
      </c>
      <c r="C77" s="32">
        <v>99258</v>
      </c>
      <c r="D77" s="33" t="s">
        <v>145</v>
      </c>
      <c r="E77" s="14">
        <f>'[1]memorial de cálculo'!E64</f>
        <v>1</v>
      </c>
      <c r="F77" s="15" t="s">
        <v>8</v>
      </c>
      <c r="G77" s="16">
        <v>105.02</v>
      </c>
      <c r="H77" s="17">
        <v>97.44</v>
      </c>
      <c r="I77" s="16">
        <f t="shared" si="36"/>
        <v>202.45999999999998</v>
      </c>
      <c r="J77" s="17">
        <f t="shared" si="37"/>
        <v>202.46</v>
      </c>
      <c r="K77" s="39">
        <v>0.24390000000000001</v>
      </c>
      <c r="L77" s="17">
        <f t="shared" si="38"/>
        <v>130.63</v>
      </c>
      <c r="M77" s="17">
        <f t="shared" si="39"/>
        <v>121.21</v>
      </c>
      <c r="N77" s="17">
        <f t="shared" si="40"/>
        <v>251.84</v>
      </c>
      <c r="O77" s="10"/>
      <c r="P77" s="35"/>
      <c r="Q77" s="35"/>
      <c r="R77" s="10"/>
      <c r="S77" s="10"/>
      <c r="T77" s="10"/>
      <c r="U77" s="10"/>
      <c r="V77" s="10"/>
      <c r="W77" s="19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s="21" customFormat="1" ht="35.25" customHeight="1" x14ac:dyDescent="0.25">
      <c r="B78" s="11" t="s">
        <v>141</v>
      </c>
      <c r="C78" s="32">
        <v>98102</v>
      </c>
      <c r="D78" s="33" t="s">
        <v>146</v>
      </c>
      <c r="E78" s="14">
        <f>'[1]memorial de cálculo'!E65</f>
        <v>1</v>
      </c>
      <c r="F78" s="15" t="s">
        <v>8</v>
      </c>
      <c r="G78" s="16">
        <v>113.73</v>
      </c>
      <c r="H78" s="17">
        <v>4.3</v>
      </c>
      <c r="I78" s="16">
        <f t="shared" si="36"/>
        <v>118.03</v>
      </c>
      <c r="J78" s="17">
        <f t="shared" si="37"/>
        <v>118.03</v>
      </c>
      <c r="K78" s="39">
        <v>0.24390000000000001</v>
      </c>
      <c r="L78" s="17">
        <f t="shared" si="38"/>
        <v>141.47</v>
      </c>
      <c r="M78" s="17">
        <f t="shared" si="39"/>
        <v>5.35</v>
      </c>
      <c r="N78" s="17">
        <f t="shared" si="40"/>
        <v>146.82</v>
      </c>
      <c r="O78" s="10"/>
      <c r="P78" s="35"/>
      <c r="Q78" s="35"/>
      <c r="R78" s="10"/>
      <c r="S78" s="10"/>
      <c r="T78" s="10"/>
      <c r="U78" s="10"/>
      <c r="V78" s="10"/>
      <c r="W78" s="19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s="21" customFormat="1" ht="42.75" x14ac:dyDescent="0.25">
      <c r="B79" s="11" t="s">
        <v>147</v>
      </c>
      <c r="C79" s="32">
        <v>91793</v>
      </c>
      <c r="D79" s="33" t="s">
        <v>148</v>
      </c>
      <c r="E79" s="14">
        <f>'[1]memorial de cálculo'!E66</f>
        <v>13</v>
      </c>
      <c r="F79" s="15" t="s">
        <v>26</v>
      </c>
      <c r="G79" s="16">
        <v>48.3</v>
      </c>
      <c r="H79" s="17">
        <v>31.59</v>
      </c>
      <c r="I79" s="16">
        <f t="shared" si="36"/>
        <v>79.89</v>
      </c>
      <c r="J79" s="17">
        <f t="shared" si="37"/>
        <v>1038.57</v>
      </c>
      <c r="K79" s="39">
        <v>0.24390000000000001</v>
      </c>
      <c r="L79" s="17">
        <f t="shared" si="38"/>
        <v>781.04</v>
      </c>
      <c r="M79" s="17">
        <f t="shared" si="39"/>
        <v>510.83</v>
      </c>
      <c r="N79" s="17">
        <f t="shared" si="40"/>
        <v>1291.8699999999999</v>
      </c>
      <c r="O79" s="10"/>
      <c r="P79" s="35"/>
      <c r="Q79" s="35"/>
      <c r="R79" s="10"/>
      <c r="S79" s="10"/>
      <c r="T79" s="10"/>
      <c r="U79" s="10"/>
      <c r="V79" s="10"/>
      <c r="W79" s="19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2:41" s="21" customFormat="1" ht="31.5" customHeight="1" x14ac:dyDescent="0.25">
      <c r="B80" s="11" t="s">
        <v>149</v>
      </c>
      <c r="C80" s="32">
        <v>91795</v>
      </c>
      <c r="D80" s="33" t="s">
        <v>150</v>
      </c>
      <c r="E80" s="14">
        <f>'[1]memorial de cálculo'!E67</f>
        <v>6</v>
      </c>
      <c r="F80" s="15" t="s">
        <v>26</v>
      </c>
      <c r="G80" s="16">
        <v>49.35</v>
      </c>
      <c r="H80" s="17">
        <v>18.559999999999999</v>
      </c>
      <c r="I80" s="16">
        <f t="shared" si="36"/>
        <v>67.91</v>
      </c>
      <c r="J80" s="17">
        <f t="shared" si="37"/>
        <v>407.46</v>
      </c>
      <c r="K80" s="39">
        <v>0.24390000000000001</v>
      </c>
      <c r="L80" s="17">
        <f t="shared" si="38"/>
        <v>368.32</v>
      </c>
      <c r="M80" s="17">
        <f t="shared" si="39"/>
        <v>138.52000000000001</v>
      </c>
      <c r="N80" s="17">
        <f t="shared" si="40"/>
        <v>506.84</v>
      </c>
      <c r="O80" s="10"/>
      <c r="P80" s="35"/>
      <c r="Q80" s="35"/>
      <c r="R80" s="10"/>
      <c r="S80" s="10"/>
      <c r="T80" s="10"/>
      <c r="U80" s="10"/>
      <c r="V80" s="10"/>
      <c r="W80" s="19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2:41" s="21" customFormat="1" ht="57" x14ac:dyDescent="0.25">
      <c r="B81" s="11" t="s">
        <v>151</v>
      </c>
      <c r="C81" s="32">
        <v>98052</v>
      </c>
      <c r="D81" s="33" t="s">
        <v>152</v>
      </c>
      <c r="E81" s="14">
        <f>'[1]memorial de cálculo'!E68</f>
        <v>1</v>
      </c>
      <c r="F81" s="15" t="s">
        <v>8</v>
      </c>
      <c r="G81" s="16">
        <f>'[1]Composições Próprias (2)'!I143</f>
        <v>1814.52</v>
      </c>
      <c r="H81" s="17">
        <f>'[1]Composições Próprias (2)'!J143</f>
        <v>641.45000000000005</v>
      </c>
      <c r="I81" s="16">
        <f t="shared" si="36"/>
        <v>2455.9700000000003</v>
      </c>
      <c r="J81" s="17">
        <f t="shared" si="37"/>
        <v>2455.9699999999998</v>
      </c>
      <c r="K81" s="39">
        <v>0.24390000000000001</v>
      </c>
      <c r="L81" s="17">
        <f t="shared" si="38"/>
        <v>2257.08</v>
      </c>
      <c r="M81" s="17">
        <f t="shared" si="39"/>
        <v>797.9</v>
      </c>
      <c r="N81" s="17">
        <f t="shared" si="40"/>
        <v>3054.98</v>
      </c>
      <c r="O81" s="10"/>
      <c r="P81" s="35"/>
      <c r="Q81" s="35"/>
      <c r="R81" s="10"/>
      <c r="S81" s="10"/>
      <c r="T81" s="10"/>
      <c r="U81" s="10"/>
      <c r="V81" s="10"/>
      <c r="W81" s="19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2:41" ht="20.25" customHeight="1" x14ac:dyDescent="0.25">
      <c r="B82" s="86" t="s">
        <v>153</v>
      </c>
      <c r="C82" s="87"/>
      <c r="D82" s="87"/>
      <c r="E82" s="87"/>
      <c r="F82" s="87"/>
      <c r="G82" s="87"/>
      <c r="H82" s="87"/>
      <c r="I82" s="87"/>
      <c r="J82" s="87"/>
      <c r="K82" s="87"/>
      <c r="L82" s="23">
        <f>SUM(L67:L81)</f>
        <v>6204.92</v>
      </c>
      <c r="M82" s="23">
        <f>SUM(M67:M81)</f>
        <v>2707.3</v>
      </c>
      <c r="N82" s="23">
        <f>SUM(N67:N81)</f>
        <v>8912.2200000000012</v>
      </c>
      <c r="O82" s="10"/>
      <c r="P82" s="10"/>
      <c r="Q82" s="10"/>
      <c r="R82" s="10"/>
      <c r="S82" s="10"/>
      <c r="T82" s="10"/>
      <c r="U82" s="10"/>
      <c r="V82" s="10"/>
      <c r="W82" s="2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2:41" s="21" customFormat="1" ht="31.5" customHeight="1" x14ac:dyDescent="0.25">
      <c r="B83" s="7">
        <v>10</v>
      </c>
      <c r="C83" s="8" t="s">
        <v>154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9"/>
      <c r="O83" s="10"/>
      <c r="P83" s="10"/>
      <c r="Q83" s="10"/>
      <c r="R83" s="10"/>
      <c r="S83" s="10"/>
      <c r="T83" s="10"/>
      <c r="U83" s="10"/>
      <c r="V83" s="10"/>
      <c r="W83" s="19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2:41" s="21" customFormat="1" ht="28.5" customHeight="1" x14ac:dyDescent="0.25">
      <c r="B84" s="40" t="s">
        <v>155</v>
      </c>
      <c r="C84" s="41">
        <v>93128</v>
      </c>
      <c r="D84" s="13" t="s">
        <v>156</v>
      </c>
      <c r="E84" s="14">
        <f>'[1]memorial de cálculo'!E72</f>
        <v>6</v>
      </c>
      <c r="F84" s="15" t="s">
        <v>8</v>
      </c>
      <c r="G84" s="16">
        <v>59.1</v>
      </c>
      <c r="H84" s="16">
        <v>67.489999999999995</v>
      </c>
      <c r="I84" s="16">
        <f t="shared" ref="I84:I94" si="41">G84+H84</f>
        <v>126.59</v>
      </c>
      <c r="J84" s="28">
        <f t="shared" ref="J84:J94" si="42">ROUND(I84*E84,2)</f>
        <v>759.54</v>
      </c>
      <c r="K84" s="29">
        <v>0.24390000000000001</v>
      </c>
      <c r="L84" s="28">
        <f t="shared" ref="L84:L94" si="43">ROUND((1+K84)*E84*G84,2)</f>
        <v>441.09</v>
      </c>
      <c r="M84" s="28">
        <f t="shared" ref="M84:M94" si="44">ROUND((1+K84)*E84*H84,2)</f>
        <v>503.7</v>
      </c>
      <c r="N84" s="28">
        <f t="shared" ref="N84:N94" si="45">ROUND(L84+M84,2)</f>
        <v>944.79</v>
      </c>
      <c r="O84" s="10"/>
      <c r="P84" s="10"/>
      <c r="Q84" s="10"/>
      <c r="R84" s="10"/>
      <c r="S84" s="10"/>
      <c r="T84" s="10"/>
      <c r="U84" s="10"/>
      <c r="V84" s="10"/>
      <c r="W84" s="19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2:41" s="45" customFormat="1" ht="32.25" customHeight="1" x14ac:dyDescent="0.25">
      <c r="B85" s="40" t="s">
        <v>157</v>
      </c>
      <c r="C85" s="41">
        <v>93141</v>
      </c>
      <c r="D85" s="13" t="s">
        <v>158</v>
      </c>
      <c r="E85" s="14">
        <f>'[1]memorial de cálculo'!E73</f>
        <v>5</v>
      </c>
      <c r="F85" s="15" t="s">
        <v>8</v>
      </c>
      <c r="G85" s="16">
        <v>83.14</v>
      </c>
      <c r="H85" s="16">
        <v>75.45</v>
      </c>
      <c r="I85" s="16">
        <f t="shared" si="41"/>
        <v>158.59</v>
      </c>
      <c r="J85" s="28">
        <f t="shared" si="42"/>
        <v>792.95</v>
      </c>
      <c r="K85" s="29">
        <v>0.24390000000000001</v>
      </c>
      <c r="L85" s="28">
        <f t="shared" si="43"/>
        <v>517.09</v>
      </c>
      <c r="M85" s="28">
        <f t="shared" si="44"/>
        <v>469.26</v>
      </c>
      <c r="N85" s="28">
        <f t="shared" si="45"/>
        <v>986.35</v>
      </c>
      <c r="O85" s="42"/>
      <c r="P85" s="42"/>
      <c r="Q85" s="42"/>
      <c r="R85" s="42"/>
      <c r="S85" s="42"/>
      <c r="T85" s="42"/>
      <c r="U85" s="42"/>
      <c r="V85" s="42"/>
      <c r="W85" s="43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</row>
    <row r="86" spans="2:41" s="45" customFormat="1" ht="32.25" customHeight="1" x14ac:dyDescent="0.25">
      <c r="B86" s="26" t="s">
        <v>159</v>
      </c>
      <c r="C86" s="41">
        <v>97592</v>
      </c>
      <c r="D86" s="13" t="s">
        <v>160</v>
      </c>
      <c r="E86" s="14">
        <f>'[1]memorial de cálculo'!E74</f>
        <v>6</v>
      </c>
      <c r="F86" s="15" t="s">
        <v>8</v>
      </c>
      <c r="G86" s="16">
        <v>24.87</v>
      </c>
      <c r="H86" s="28">
        <v>12.66</v>
      </c>
      <c r="I86" s="16">
        <f t="shared" si="41"/>
        <v>37.53</v>
      </c>
      <c r="J86" s="28">
        <f t="shared" si="42"/>
        <v>225.18</v>
      </c>
      <c r="K86" s="29">
        <v>0.24390000000000001</v>
      </c>
      <c r="L86" s="28">
        <f t="shared" si="43"/>
        <v>185.61</v>
      </c>
      <c r="M86" s="28">
        <f t="shared" si="44"/>
        <v>94.49</v>
      </c>
      <c r="N86" s="28">
        <f t="shared" si="45"/>
        <v>280.10000000000002</v>
      </c>
      <c r="O86" s="42"/>
      <c r="P86" s="42"/>
      <c r="Q86" s="42"/>
      <c r="R86" s="42"/>
      <c r="S86" s="42"/>
      <c r="T86" s="42"/>
      <c r="U86" s="42"/>
      <c r="V86" s="42"/>
      <c r="W86" s="43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</row>
    <row r="87" spans="2:41" s="45" customFormat="1" ht="28.5" x14ac:dyDescent="0.25">
      <c r="B87" s="26" t="s">
        <v>161</v>
      </c>
      <c r="C87" s="41">
        <v>91924</v>
      </c>
      <c r="D87" s="13" t="s">
        <v>162</v>
      </c>
      <c r="E87" s="14">
        <f>'[1]memorial de cálculo'!E75</f>
        <v>60</v>
      </c>
      <c r="F87" s="15" t="s">
        <v>26</v>
      </c>
      <c r="G87" s="16">
        <v>2.0099999999999998</v>
      </c>
      <c r="H87" s="28">
        <v>0.74</v>
      </c>
      <c r="I87" s="16">
        <f t="shared" si="41"/>
        <v>2.75</v>
      </c>
      <c r="J87" s="28">
        <f t="shared" si="42"/>
        <v>165</v>
      </c>
      <c r="K87" s="29">
        <v>0.24390000000000001</v>
      </c>
      <c r="L87" s="28">
        <f t="shared" si="43"/>
        <v>150.01</v>
      </c>
      <c r="M87" s="28">
        <f t="shared" si="44"/>
        <v>55.23</v>
      </c>
      <c r="N87" s="28">
        <f t="shared" si="45"/>
        <v>205.24</v>
      </c>
      <c r="O87" s="42"/>
      <c r="P87" s="42"/>
      <c r="Q87" s="42"/>
      <c r="R87" s="42"/>
      <c r="S87" s="42"/>
      <c r="T87" s="42"/>
      <c r="U87" s="42"/>
      <c r="V87" s="42"/>
      <c r="W87" s="43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2:41" s="45" customFormat="1" ht="23.25" customHeight="1" x14ac:dyDescent="0.25">
      <c r="B88" s="26" t="s">
        <v>163</v>
      </c>
      <c r="C88" s="46">
        <v>91926</v>
      </c>
      <c r="D88" s="13" t="s">
        <v>164</v>
      </c>
      <c r="E88" s="14">
        <f>'[1]memorial de cálculo'!E76</f>
        <v>30</v>
      </c>
      <c r="F88" s="15" t="s">
        <v>26</v>
      </c>
      <c r="G88" s="16">
        <v>3.12</v>
      </c>
      <c r="H88" s="28">
        <v>0.92</v>
      </c>
      <c r="I88" s="16">
        <f t="shared" si="41"/>
        <v>4.04</v>
      </c>
      <c r="J88" s="28">
        <f t="shared" si="42"/>
        <v>121.2</v>
      </c>
      <c r="K88" s="29">
        <v>0.24390000000000001</v>
      </c>
      <c r="L88" s="28">
        <f t="shared" si="43"/>
        <v>116.43</v>
      </c>
      <c r="M88" s="28">
        <f t="shared" si="44"/>
        <v>34.33</v>
      </c>
      <c r="N88" s="28">
        <f t="shared" si="45"/>
        <v>150.76</v>
      </c>
      <c r="O88" s="42"/>
      <c r="P88" s="42"/>
      <c r="Q88" s="42"/>
      <c r="R88" s="42"/>
      <c r="S88" s="42"/>
      <c r="T88" s="42"/>
      <c r="U88" s="42"/>
      <c r="V88" s="42"/>
      <c r="W88" s="43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</row>
    <row r="89" spans="2:41" s="45" customFormat="1" ht="28.5" customHeight="1" x14ac:dyDescent="0.25">
      <c r="B89" s="26" t="s">
        <v>165</v>
      </c>
      <c r="C89" s="46">
        <v>91928</v>
      </c>
      <c r="D89" s="13" t="s">
        <v>166</v>
      </c>
      <c r="E89" s="14">
        <f>'[1]memorial de cálculo'!E77</f>
        <v>15</v>
      </c>
      <c r="F89" s="15" t="s">
        <v>26</v>
      </c>
      <c r="G89" s="16">
        <v>5.45</v>
      </c>
      <c r="H89" s="28">
        <v>1.23</v>
      </c>
      <c r="I89" s="16">
        <f t="shared" si="41"/>
        <v>6.68</v>
      </c>
      <c r="J89" s="28">
        <f t="shared" si="42"/>
        <v>100.2</v>
      </c>
      <c r="K89" s="29">
        <v>0.24390000000000001</v>
      </c>
      <c r="L89" s="28">
        <f t="shared" si="43"/>
        <v>101.69</v>
      </c>
      <c r="M89" s="28">
        <f t="shared" si="44"/>
        <v>22.95</v>
      </c>
      <c r="N89" s="28">
        <f t="shared" si="45"/>
        <v>124.64</v>
      </c>
      <c r="O89" s="42"/>
      <c r="P89" s="42"/>
      <c r="Q89" s="42"/>
      <c r="R89" s="42"/>
      <c r="S89" s="42"/>
      <c r="T89" s="42"/>
      <c r="U89" s="42"/>
      <c r="V89" s="42"/>
      <c r="W89" s="43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</row>
    <row r="90" spans="2:41" s="21" customFormat="1" ht="32.25" customHeight="1" x14ac:dyDescent="0.25">
      <c r="B90" s="26" t="s">
        <v>167</v>
      </c>
      <c r="C90" s="47">
        <v>101489</v>
      </c>
      <c r="D90" s="48" t="s">
        <v>168</v>
      </c>
      <c r="E90" s="37">
        <f>'[1]memorial de cálculo'!E78</f>
        <v>1</v>
      </c>
      <c r="F90" s="15" t="s">
        <v>8</v>
      </c>
      <c r="G90" s="16">
        <v>900.27</v>
      </c>
      <c r="H90" s="28">
        <v>265.5</v>
      </c>
      <c r="I90" s="16">
        <f t="shared" si="41"/>
        <v>1165.77</v>
      </c>
      <c r="J90" s="28">
        <f t="shared" si="42"/>
        <v>1165.77</v>
      </c>
      <c r="K90" s="29">
        <v>0.24390000000000001</v>
      </c>
      <c r="L90" s="28">
        <f t="shared" si="43"/>
        <v>1119.8499999999999</v>
      </c>
      <c r="M90" s="28">
        <f t="shared" si="44"/>
        <v>330.26</v>
      </c>
      <c r="N90" s="28">
        <f t="shared" si="45"/>
        <v>1450.11</v>
      </c>
      <c r="O90" s="10"/>
      <c r="P90" s="10"/>
      <c r="Q90" s="10"/>
      <c r="R90" s="10"/>
      <c r="S90" s="10"/>
      <c r="T90" s="35"/>
      <c r="U90" s="10"/>
      <c r="V90" s="10"/>
      <c r="W90" s="19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2:41" s="45" customFormat="1" ht="34.5" customHeight="1" x14ac:dyDescent="0.25">
      <c r="B91" s="26" t="s">
        <v>169</v>
      </c>
      <c r="C91" s="41">
        <v>93144</v>
      </c>
      <c r="D91" s="13" t="s">
        <v>170</v>
      </c>
      <c r="E91" s="14">
        <f>'[1]memorial de cálculo'!E79</f>
        <v>1</v>
      </c>
      <c r="F91" s="15" t="s">
        <v>8</v>
      </c>
      <c r="G91" s="16">
        <v>138.34</v>
      </c>
      <c r="H91" s="17">
        <v>81.86</v>
      </c>
      <c r="I91" s="16">
        <f t="shared" si="41"/>
        <v>220.2</v>
      </c>
      <c r="J91" s="17">
        <f t="shared" si="42"/>
        <v>220.2</v>
      </c>
      <c r="K91" s="18">
        <v>0.24390000000000001</v>
      </c>
      <c r="L91" s="17">
        <f t="shared" si="43"/>
        <v>172.08</v>
      </c>
      <c r="M91" s="17">
        <f t="shared" si="44"/>
        <v>101.83</v>
      </c>
      <c r="N91" s="17">
        <f t="shared" si="45"/>
        <v>273.91000000000003</v>
      </c>
      <c r="O91" s="42"/>
      <c r="P91" s="42"/>
      <c r="Q91" s="42"/>
      <c r="R91" s="42"/>
      <c r="S91" s="42"/>
      <c r="T91" s="42"/>
      <c r="U91" s="42"/>
      <c r="V91" s="42"/>
      <c r="W91" s="43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</row>
    <row r="92" spans="2:41" s="45" customFormat="1" ht="28.5" x14ac:dyDescent="0.25">
      <c r="B92" s="26" t="s">
        <v>171</v>
      </c>
      <c r="C92" s="41">
        <v>101877</v>
      </c>
      <c r="D92" s="13" t="s">
        <v>172</v>
      </c>
      <c r="E92" s="14">
        <f>'[1]memorial de cálculo'!E80</f>
        <v>1</v>
      </c>
      <c r="F92" s="15" t="s">
        <v>8</v>
      </c>
      <c r="G92" s="16">
        <v>31.13</v>
      </c>
      <c r="H92" s="28">
        <v>9.5399999999999991</v>
      </c>
      <c r="I92" s="16">
        <f t="shared" si="41"/>
        <v>40.67</v>
      </c>
      <c r="J92" s="28">
        <f t="shared" si="42"/>
        <v>40.67</v>
      </c>
      <c r="K92" s="29">
        <v>0.24390000000000001</v>
      </c>
      <c r="L92" s="28">
        <f t="shared" si="43"/>
        <v>38.72</v>
      </c>
      <c r="M92" s="28">
        <f t="shared" si="44"/>
        <v>11.87</v>
      </c>
      <c r="N92" s="28">
        <f t="shared" si="45"/>
        <v>50.59</v>
      </c>
      <c r="O92" s="42"/>
      <c r="P92" s="42"/>
      <c r="Q92" s="42"/>
      <c r="R92" s="42"/>
      <c r="S92" s="42"/>
      <c r="T92" s="42"/>
      <c r="U92" s="42"/>
      <c r="V92" s="42"/>
      <c r="W92" s="43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</row>
    <row r="93" spans="2:41" ht="20.25" customHeight="1" x14ac:dyDescent="0.25">
      <c r="B93" s="26" t="s">
        <v>173</v>
      </c>
      <c r="C93" s="46">
        <v>93655</v>
      </c>
      <c r="D93" s="13" t="s">
        <v>174</v>
      </c>
      <c r="E93" s="14">
        <f>'[1]memorial de cálculo'!E81</f>
        <v>2</v>
      </c>
      <c r="F93" s="15" t="s">
        <v>8</v>
      </c>
      <c r="G93" s="16">
        <v>11.17</v>
      </c>
      <c r="H93" s="28">
        <v>2.0499999999999998</v>
      </c>
      <c r="I93" s="16">
        <f t="shared" si="41"/>
        <v>13.219999999999999</v>
      </c>
      <c r="J93" s="28">
        <f t="shared" si="42"/>
        <v>26.44</v>
      </c>
      <c r="K93" s="29">
        <v>0.24390000000000001</v>
      </c>
      <c r="L93" s="28">
        <f t="shared" si="43"/>
        <v>27.79</v>
      </c>
      <c r="M93" s="28">
        <f t="shared" si="44"/>
        <v>5.0999999999999996</v>
      </c>
      <c r="N93" s="28">
        <f t="shared" si="45"/>
        <v>32.89</v>
      </c>
      <c r="O93" s="10"/>
      <c r="P93" s="24" t="e">
        <f>#REF!+L81+#REF!</f>
        <v>#REF!</v>
      </c>
      <c r="Q93" s="24" t="e">
        <f>#REF!+M81+#REF!</f>
        <v>#REF!</v>
      </c>
      <c r="R93" s="24" t="e">
        <f>Q93+P93</f>
        <v>#REF!</v>
      </c>
      <c r="S93" s="24"/>
      <c r="T93" s="10"/>
      <c r="U93" s="10"/>
      <c r="V93" s="10"/>
      <c r="W93" s="2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2:41" ht="20.25" customHeight="1" x14ac:dyDescent="0.25">
      <c r="B94" s="26" t="s">
        <v>175</v>
      </c>
      <c r="C94" s="46">
        <v>93658</v>
      </c>
      <c r="D94" s="13" t="s">
        <v>176</v>
      </c>
      <c r="E94" s="14">
        <v>1</v>
      </c>
      <c r="F94" s="15" t="s">
        <v>8</v>
      </c>
      <c r="G94" s="16">
        <v>16.66</v>
      </c>
      <c r="H94" s="28">
        <v>3.62</v>
      </c>
      <c r="I94" s="16">
        <f t="shared" si="41"/>
        <v>20.28</v>
      </c>
      <c r="J94" s="28">
        <f t="shared" si="42"/>
        <v>20.28</v>
      </c>
      <c r="K94" s="29">
        <v>0.24390000000000001</v>
      </c>
      <c r="L94" s="28">
        <f t="shared" si="43"/>
        <v>20.72</v>
      </c>
      <c r="M94" s="28">
        <f t="shared" si="44"/>
        <v>4.5</v>
      </c>
      <c r="N94" s="28">
        <f t="shared" si="45"/>
        <v>25.22</v>
      </c>
      <c r="O94" s="10"/>
      <c r="P94" s="24" t="e">
        <f>#REF!+#REF!+L82</f>
        <v>#REF!</v>
      </c>
      <c r="Q94" s="24" t="e">
        <f>#REF!+#REF!+M82</f>
        <v>#REF!</v>
      </c>
      <c r="R94" s="24" t="e">
        <f>Q94+P94</f>
        <v>#REF!</v>
      </c>
      <c r="S94" s="24"/>
      <c r="T94" s="10"/>
      <c r="U94" s="10"/>
      <c r="V94" s="10"/>
      <c r="W94" s="2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2:41" ht="20.25" customHeight="1" x14ac:dyDescent="0.25">
      <c r="B95" s="86" t="s">
        <v>177</v>
      </c>
      <c r="C95" s="87"/>
      <c r="D95" s="87"/>
      <c r="E95" s="87"/>
      <c r="F95" s="87"/>
      <c r="G95" s="87"/>
      <c r="H95" s="87"/>
      <c r="I95" s="87"/>
      <c r="J95" s="87"/>
      <c r="K95" s="87"/>
      <c r="L95" s="23">
        <f>SUM(L84:L94)</f>
        <v>2891.0799999999995</v>
      </c>
      <c r="M95" s="23">
        <f>SUM(M84:M94)</f>
        <v>1633.5199999999998</v>
      </c>
      <c r="N95" s="23">
        <f>SUM(N84:N94)</f>
        <v>4524.6000000000004</v>
      </c>
      <c r="O95" s="10"/>
      <c r="P95" s="10"/>
      <c r="Q95" s="10"/>
      <c r="R95" s="10"/>
      <c r="S95" s="10"/>
      <c r="T95" s="10"/>
      <c r="U95" s="10"/>
      <c r="V95" s="10"/>
      <c r="W95" s="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2:41" ht="18.75" customHeight="1" x14ac:dyDescent="0.25">
      <c r="B96" s="7">
        <v>11</v>
      </c>
      <c r="C96" s="8" t="s">
        <v>178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10"/>
      <c r="P96" s="10"/>
      <c r="Q96" s="10"/>
      <c r="R96" s="10"/>
      <c r="S96" s="10"/>
      <c r="T96" s="10"/>
      <c r="U96" s="10"/>
      <c r="V96" s="10"/>
      <c r="W96" s="2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2:34" ht="20.25" customHeight="1" x14ac:dyDescent="0.25">
      <c r="B97" s="11" t="s">
        <v>179</v>
      </c>
      <c r="C97" s="32">
        <v>99803</v>
      </c>
      <c r="D97" s="13" t="s">
        <v>180</v>
      </c>
      <c r="E97" s="14">
        <v>35.82</v>
      </c>
      <c r="F97" s="15" t="s">
        <v>23</v>
      </c>
      <c r="G97" s="16">
        <v>0.38</v>
      </c>
      <c r="H97" s="17">
        <v>1.27</v>
      </c>
      <c r="I97" s="16">
        <f>G97+H97</f>
        <v>1.65</v>
      </c>
      <c r="J97" s="17">
        <f>ROUND(I97*E97,2)</f>
        <v>59.1</v>
      </c>
      <c r="K97" s="18">
        <v>0.24390000000000001</v>
      </c>
      <c r="L97" s="17">
        <f>ROUND((1+K97)*E97*G97,2)</f>
        <v>16.93</v>
      </c>
      <c r="M97" s="17">
        <f>ROUND((1+K97)*E97*H97,2)</f>
        <v>56.59</v>
      </c>
      <c r="N97" s="17">
        <f>ROUND(L97+M97,2)</f>
        <v>73.52</v>
      </c>
      <c r="R97" s="49">
        <f>M98+L98</f>
        <v>73.52000000000001</v>
      </c>
      <c r="S97" s="50"/>
    </row>
    <row r="98" spans="2:34" ht="30.75" customHeight="1" x14ac:dyDescent="0.25">
      <c r="B98" s="86" t="s">
        <v>181</v>
      </c>
      <c r="C98" s="87"/>
      <c r="D98" s="87"/>
      <c r="E98" s="87"/>
      <c r="F98" s="87"/>
      <c r="G98" s="87"/>
      <c r="H98" s="87"/>
      <c r="I98" s="87"/>
      <c r="J98" s="87"/>
      <c r="K98" s="87"/>
      <c r="L98" s="23">
        <f>SUM(L97:L97)</f>
        <v>16.93</v>
      </c>
      <c r="M98" s="23">
        <f>SUM(M97:M97)</f>
        <v>56.59</v>
      </c>
      <c r="N98" s="23">
        <f>SUM(N97)</f>
        <v>73.52</v>
      </c>
      <c r="O98" s="31"/>
      <c r="P98" s="10"/>
      <c r="Q98" s="10"/>
      <c r="R98" s="24" t="e">
        <f>R97+#REF!+R50+R42+R33+#REF!+P12</f>
        <v>#REF!</v>
      </c>
      <c r="S98" s="51"/>
      <c r="T98" s="10"/>
      <c r="U98" s="10"/>
      <c r="V98" s="10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ht="25.5" customHeight="1" x14ac:dyDescent="0.25">
      <c r="B99" s="88" t="s">
        <v>182</v>
      </c>
      <c r="C99" s="89"/>
      <c r="D99" s="89"/>
      <c r="E99" s="89"/>
      <c r="F99" s="89"/>
      <c r="G99" s="89"/>
      <c r="H99" s="89"/>
      <c r="I99" s="89"/>
      <c r="J99" s="89"/>
      <c r="K99" s="90"/>
      <c r="L99" s="52">
        <f>L12+L22+L27+L33+L42+L51+L58+L64+L82+L95+L98</f>
        <v>48220.18</v>
      </c>
      <c r="M99" s="52">
        <f>M12+M22+M27+M33+M42+M51+M58+M64+M82+M95+M98</f>
        <v>18484.490000000002</v>
      </c>
      <c r="N99" s="52">
        <f>N12+N22+N27+N33+N42+N51+N58+N64+N82+N95+N98</f>
        <v>67568.930000000022</v>
      </c>
      <c r="O99" s="1"/>
      <c r="P99" s="1"/>
      <c r="Q99" s="1"/>
      <c r="R99" s="1"/>
      <c r="S99" s="1"/>
      <c r="T99" s="53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ht="15" customHeight="1" x14ac:dyDescent="0.25">
      <c r="B100" s="54"/>
      <c r="C100" s="55"/>
      <c r="D100" s="55"/>
      <c r="E100" s="56"/>
      <c r="F100" s="57"/>
      <c r="G100" s="58"/>
      <c r="H100" s="58"/>
      <c r="I100" s="58"/>
      <c r="J100" s="58"/>
      <c r="K100" s="58"/>
      <c r="L100" s="58"/>
      <c r="M100" s="58"/>
      <c r="N100" s="58"/>
      <c r="O100" s="59"/>
      <c r="P100" s="59"/>
      <c r="Q100" s="59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ht="15" customHeight="1" x14ac:dyDescent="0.25">
      <c r="B101" s="54"/>
      <c r="C101" s="82"/>
      <c r="D101" s="82"/>
      <c r="E101" s="60"/>
      <c r="F101" s="61"/>
      <c r="G101" s="58"/>
      <c r="H101" s="58"/>
      <c r="I101" s="58"/>
      <c r="J101" s="58"/>
      <c r="K101" s="58"/>
      <c r="L101" s="58"/>
      <c r="M101" s="58"/>
      <c r="N101" s="58"/>
      <c r="O101" s="59"/>
      <c r="P101" s="59"/>
      <c r="Q101" s="59"/>
      <c r="R101" s="1"/>
      <c r="S101" s="1"/>
      <c r="T101" s="6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ht="15" customHeight="1" x14ac:dyDescent="0.25">
      <c r="B102" s="54"/>
      <c r="C102" s="83"/>
      <c r="D102" s="83"/>
      <c r="E102" s="60"/>
      <c r="F102" s="61"/>
      <c r="G102" s="58"/>
      <c r="H102" s="63"/>
      <c r="I102" s="58"/>
      <c r="J102" s="63"/>
      <c r="K102" s="63"/>
      <c r="L102" s="58"/>
      <c r="M102" s="63"/>
      <c r="N102" s="63"/>
      <c r="O102" s="59"/>
      <c r="P102" s="59"/>
      <c r="Q102" s="59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ht="15" customHeight="1" x14ac:dyDescent="0.25">
      <c r="B103" s="54"/>
      <c r="C103" s="83"/>
      <c r="D103" s="83"/>
      <c r="E103" s="64"/>
      <c r="F103" s="61"/>
      <c r="G103" s="58"/>
      <c r="H103" s="55"/>
      <c r="I103" s="58"/>
      <c r="J103" s="55"/>
      <c r="K103" s="55"/>
      <c r="L103" s="58"/>
      <c r="M103" s="55"/>
      <c r="N103" s="63"/>
      <c r="O103" s="59"/>
      <c r="P103" s="59"/>
      <c r="Q103" s="59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ht="15" customHeight="1" x14ac:dyDescent="0.25">
      <c r="B104" s="54"/>
      <c r="C104" s="83"/>
      <c r="D104" s="83"/>
      <c r="E104" s="56"/>
      <c r="F104" s="57"/>
      <c r="G104" s="58"/>
      <c r="H104" s="63"/>
      <c r="I104" s="58"/>
      <c r="J104" s="63"/>
      <c r="K104" s="63"/>
      <c r="L104" s="58"/>
      <c r="M104" s="63"/>
      <c r="N104" s="63"/>
      <c r="O104" s="59"/>
      <c r="P104" s="59"/>
      <c r="Q104" s="59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ht="18.75" customHeight="1" x14ac:dyDescent="0.25">
      <c r="B105" s="54"/>
      <c r="C105" s="83"/>
      <c r="D105" s="83"/>
      <c r="E105" s="60"/>
      <c r="F105" s="61"/>
      <c r="G105" s="58"/>
      <c r="H105" s="63"/>
      <c r="I105" s="58"/>
      <c r="J105" s="63"/>
      <c r="K105" s="63"/>
      <c r="L105" s="58"/>
      <c r="M105" s="63"/>
      <c r="N105" s="6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ht="15" customHeight="1" x14ac:dyDescent="0.25">
      <c r="B106" s="54"/>
      <c r="C106" s="83"/>
      <c r="D106" s="83"/>
      <c r="E106" s="60"/>
      <c r="F106" s="61"/>
      <c r="G106" s="63"/>
      <c r="H106" s="63"/>
      <c r="I106" s="63"/>
      <c r="J106" s="63"/>
      <c r="K106" s="63"/>
      <c r="L106" s="63"/>
      <c r="M106" s="63"/>
      <c r="N106" s="6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ht="15" customHeight="1" x14ac:dyDescent="0.25">
      <c r="B107" s="54"/>
      <c r="C107" s="55"/>
      <c r="D107" s="55"/>
      <c r="E107" s="56"/>
      <c r="F107" s="57"/>
      <c r="G107" s="63"/>
      <c r="H107" s="63"/>
      <c r="I107" s="63"/>
      <c r="J107" s="80" t="s">
        <v>183</v>
      </c>
      <c r="K107" s="80"/>
      <c r="L107" s="80"/>
      <c r="M107" s="80"/>
      <c r="N107" s="80"/>
      <c r="O107" s="1"/>
      <c r="P107" s="1"/>
      <c r="Q107" s="1"/>
      <c r="R107" s="1"/>
      <c r="S107" s="1"/>
      <c r="T107" s="1"/>
      <c r="U107" s="1"/>
      <c r="V107" s="1"/>
      <c r="W107" s="1" t="s">
        <v>184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ht="15" customHeight="1" x14ac:dyDescent="0.25">
      <c r="B108" s="54"/>
      <c r="C108" s="55"/>
      <c r="D108" s="55"/>
      <c r="E108" s="56"/>
      <c r="F108" s="57"/>
      <c r="G108" s="57"/>
      <c r="H108" s="57"/>
      <c r="I108" s="57"/>
      <c r="J108" s="57"/>
      <c r="K108" s="57"/>
      <c r="L108" s="57"/>
      <c r="M108" s="57"/>
      <c r="N108" s="58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ht="15" customHeight="1" x14ac:dyDescent="0.25">
      <c r="B109" s="54"/>
      <c r="C109" s="65"/>
      <c r="D109" s="65"/>
      <c r="E109" s="66"/>
      <c r="F109" s="67"/>
      <c r="G109" s="68"/>
      <c r="H109" s="68"/>
      <c r="I109" s="68"/>
      <c r="J109" s="68"/>
      <c r="K109" s="68"/>
      <c r="L109" s="68"/>
      <c r="M109" s="68"/>
      <c r="N109" s="6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ht="15" customHeight="1" x14ac:dyDescent="0.25">
      <c r="B110" s="54"/>
      <c r="C110" s="81"/>
      <c r="D110" s="81"/>
      <c r="E110" s="81"/>
      <c r="F110" s="81"/>
      <c r="G110" s="81"/>
      <c r="H110" s="81"/>
      <c r="I110" s="68"/>
      <c r="J110" s="68"/>
      <c r="K110" s="68"/>
      <c r="L110" s="68"/>
      <c r="M110" s="68"/>
      <c r="N110" s="6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 ht="15" customHeight="1" x14ac:dyDescent="0.25">
      <c r="B111" s="54"/>
      <c r="C111" s="81"/>
      <c r="D111" s="81"/>
      <c r="E111" s="81"/>
      <c r="F111" s="81"/>
      <c r="G111" s="81"/>
      <c r="H111" s="81"/>
      <c r="I111" s="68"/>
      <c r="J111" s="68"/>
      <c r="K111" s="68"/>
      <c r="L111" s="68"/>
      <c r="M111" s="68"/>
      <c r="N111" s="6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ht="36.75" customHeight="1" x14ac:dyDescent="0.25">
      <c r="B112" s="69"/>
      <c r="C112" s="1"/>
      <c r="D112" s="1"/>
      <c r="E112" s="70"/>
      <c r="F112" s="5"/>
      <c r="G112" s="71"/>
      <c r="H112" s="71"/>
      <c r="I112" s="71"/>
      <c r="J112" s="71"/>
      <c r="K112" s="71"/>
      <c r="L112" s="71"/>
      <c r="M112" s="71"/>
      <c r="N112" s="7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4:34" ht="15" customHeight="1" x14ac:dyDescent="0.25">
      <c r="D113" s="7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4:34" ht="15" customHeight="1" x14ac:dyDescent="0.25"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4:34" ht="15" customHeight="1" x14ac:dyDescent="0.25"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4:34" ht="15" customHeight="1" x14ac:dyDescent="0.25"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4:34" ht="15" customHeight="1" x14ac:dyDescent="0.25"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4:34" ht="15" customHeight="1" x14ac:dyDescent="0.25"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4:34" ht="15" customHeight="1" x14ac:dyDescent="0.25"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4:34" ht="15" customHeight="1" x14ac:dyDescent="0.25"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4:34" ht="15" customHeight="1" x14ac:dyDescent="0.25"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4:34" ht="15" customHeight="1" x14ac:dyDescent="0.25"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4:34" ht="15" customHeight="1" x14ac:dyDescent="0.25"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4:34" ht="15" customHeight="1" x14ac:dyDescent="0.25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4:34" ht="15" customHeight="1" x14ac:dyDescent="0.25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4:34" ht="15" customHeight="1" x14ac:dyDescent="0.25"/>
    <row r="127" spans="4:34" ht="15" customHeight="1" x14ac:dyDescent="0.25"/>
    <row r="128" spans="4:34" ht="15" customHeight="1" x14ac:dyDescent="0.25"/>
    <row r="129" spans="3:41" ht="15" customHeight="1" x14ac:dyDescent="0.25"/>
    <row r="130" spans="3:41" ht="15" customHeight="1" x14ac:dyDescent="0.25"/>
    <row r="131" spans="3:41" s="75" customFormat="1" ht="15" customHeight="1" x14ac:dyDescent="0.25">
      <c r="C131" s="3"/>
      <c r="D131" s="3"/>
      <c r="E131" s="73"/>
      <c r="F131" s="6"/>
      <c r="G131" s="74"/>
      <c r="H131" s="74"/>
      <c r="I131" s="74"/>
      <c r="J131" s="74"/>
      <c r="K131" s="74"/>
      <c r="L131" s="74"/>
      <c r="M131" s="74"/>
      <c r="N131" s="74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3:41" s="75" customFormat="1" ht="15" customHeight="1" x14ac:dyDescent="0.25">
      <c r="C132" s="3"/>
      <c r="D132" s="3"/>
      <c r="E132" s="73"/>
      <c r="F132" s="6"/>
      <c r="G132" s="74"/>
      <c r="H132" s="74"/>
      <c r="I132" s="74"/>
      <c r="J132" s="74"/>
      <c r="K132" s="74"/>
      <c r="L132" s="74"/>
      <c r="M132" s="74"/>
      <c r="N132" s="7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3:41" s="75" customFormat="1" ht="15" customHeight="1" x14ac:dyDescent="0.25">
      <c r="C133" s="3"/>
      <c r="D133" s="3"/>
      <c r="E133" s="73"/>
      <c r="F133" s="6"/>
      <c r="G133" s="74"/>
      <c r="H133" s="74"/>
      <c r="I133" s="74"/>
      <c r="J133" s="74"/>
      <c r="K133" s="74"/>
      <c r="L133" s="74"/>
      <c r="M133" s="74"/>
      <c r="N133" s="7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3:41" s="75" customFormat="1" ht="15" customHeight="1" x14ac:dyDescent="0.25">
      <c r="C134" s="3"/>
      <c r="D134" s="3"/>
      <c r="E134" s="73"/>
      <c r="F134" s="6"/>
      <c r="G134" s="74"/>
      <c r="H134" s="74"/>
      <c r="I134" s="74"/>
      <c r="J134" s="74"/>
      <c r="K134" s="74"/>
      <c r="L134" s="74"/>
      <c r="M134" s="74"/>
      <c r="N134" s="7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3:41" s="75" customFormat="1" ht="15" customHeight="1" x14ac:dyDescent="0.25">
      <c r="C135" s="3"/>
      <c r="D135" s="3"/>
      <c r="E135" s="73"/>
      <c r="F135" s="6"/>
      <c r="G135" s="74"/>
      <c r="H135" s="74"/>
      <c r="I135" s="74"/>
      <c r="J135" s="74"/>
      <c r="K135" s="74"/>
      <c r="L135" s="74"/>
      <c r="M135" s="74"/>
      <c r="N135" s="7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3:41" s="75" customFormat="1" ht="15" customHeight="1" x14ac:dyDescent="0.25">
      <c r="C136" s="3"/>
      <c r="D136" s="3"/>
      <c r="E136" s="73"/>
      <c r="F136" s="6"/>
      <c r="G136" s="74"/>
      <c r="H136" s="74"/>
      <c r="I136" s="74"/>
      <c r="J136" s="74"/>
      <c r="K136" s="74"/>
      <c r="L136" s="74"/>
      <c r="M136" s="74"/>
      <c r="N136" s="7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3:41" s="75" customFormat="1" ht="15" customHeight="1" x14ac:dyDescent="0.25">
      <c r="C137" s="3"/>
      <c r="D137" s="3"/>
      <c r="E137" s="73"/>
      <c r="F137" s="6"/>
      <c r="G137" s="74"/>
      <c r="H137" s="74"/>
      <c r="I137" s="74"/>
      <c r="J137" s="74"/>
      <c r="K137" s="74"/>
      <c r="L137" s="74"/>
      <c r="M137" s="74"/>
      <c r="N137" s="7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3:41" s="75" customFormat="1" ht="15" customHeight="1" x14ac:dyDescent="0.25">
      <c r="C138" s="3"/>
      <c r="D138" s="3"/>
      <c r="E138" s="73"/>
      <c r="F138" s="6"/>
      <c r="G138" s="74"/>
      <c r="H138" s="74"/>
      <c r="I138" s="74"/>
      <c r="J138" s="74"/>
      <c r="K138" s="74"/>
      <c r="L138" s="74"/>
      <c r="M138" s="74"/>
      <c r="N138" s="7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3:41" s="75" customFormat="1" ht="15" customHeight="1" x14ac:dyDescent="0.25">
      <c r="C139" s="3"/>
      <c r="D139" s="3"/>
      <c r="E139" s="73"/>
      <c r="F139" s="6"/>
      <c r="G139" s="74"/>
      <c r="H139" s="74"/>
      <c r="I139" s="74"/>
      <c r="J139" s="74"/>
      <c r="K139" s="74"/>
      <c r="L139" s="74"/>
      <c r="M139" s="74"/>
      <c r="N139" s="7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3:41" s="75" customFormat="1" ht="15" customHeight="1" x14ac:dyDescent="0.25">
      <c r="C140" s="3"/>
      <c r="D140" s="3"/>
      <c r="E140" s="73"/>
      <c r="F140" s="6"/>
      <c r="G140" s="74"/>
      <c r="H140" s="74"/>
      <c r="I140" s="74"/>
      <c r="J140" s="74"/>
      <c r="K140" s="74"/>
      <c r="L140" s="74"/>
      <c r="M140" s="74"/>
      <c r="N140" s="74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3:41" s="75" customFormat="1" ht="15" customHeight="1" x14ac:dyDescent="0.25">
      <c r="C141" s="3"/>
      <c r="D141" s="3"/>
      <c r="E141" s="73"/>
      <c r="F141" s="6"/>
      <c r="G141" s="74"/>
      <c r="H141" s="74"/>
      <c r="I141" s="74"/>
      <c r="J141" s="74"/>
      <c r="K141" s="74"/>
      <c r="L141" s="74"/>
      <c r="M141" s="74"/>
      <c r="N141" s="74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3:41" s="75" customFormat="1" ht="15" customHeight="1" x14ac:dyDescent="0.25">
      <c r="C142" s="3"/>
      <c r="D142" s="3"/>
      <c r="E142" s="73"/>
      <c r="F142" s="6"/>
      <c r="G142" s="74"/>
      <c r="H142" s="74"/>
      <c r="I142" s="74"/>
      <c r="J142" s="74"/>
      <c r="K142" s="74"/>
      <c r="L142" s="74"/>
      <c r="M142" s="74"/>
      <c r="N142" s="7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3:41" s="75" customFormat="1" ht="15" customHeight="1" x14ac:dyDescent="0.25">
      <c r="C143" s="3"/>
      <c r="D143" s="3"/>
      <c r="E143" s="73"/>
      <c r="F143" s="6"/>
      <c r="G143" s="74"/>
      <c r="H143" s="74"/>
      <c r="I143" s="74"/>
      <c r="J143" s="74"/>
      <c r="K143" s="74"/>
      <c r="L143" s="74"/>
      <c r="M143" s="74"/>
      <c r="N143" s="7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3:41" s="75" customFormat="1" ht="15" customHeight="1" x14ac:dyDescent="0.25">
      <c r="C144" s="3"/>
      <c r="D144" s="3"/>
      <c r="E144" s="73"/>
      <c r="F144" s="6"/>
      <c r="G144" s="74"/>
      <c r="H144" s="74"/>
      <c r="I144" s="74"/>
      <c r="J144" s="74"/>
      <c r="K144" s="74"/>
      <c r="L144" s="74"/>
      <c r="M144" s="74"/>
      <c r="N144" s="7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3:41" s="75" customFormat="1" ht="15" customHeight="1" x14ac:dyDescent="0.25">
      <c r="C145" s="3"/>
      <c r="D145" s="3"/>
      <c r="E145" s="73"/>
      <c r="F145" s="6"/>
      <c r="G145" s="74"/>
      <c r="H145" s="74"/>
      <c r="I145" s="74"/>
      <c r="J145" s="74"/>
      <c r="K145" s="74"/>
      <c r="L145" s="74"/>
      <c r="M145" s="74"/>
      <c r="N145" s="7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3:41" s="75" customFormat="1" ht="15" customHeight="1" x14ac:dyDescent="0.25">
      <c r="C146" s="3"/>
      <c r="D146" s="3"/>
      <c r="E146" s="73"/>
      <c r="F146" s="6"/>
      <c r="G146" s="74"/>
      <c r="H146" s="74"/>
      <c r="I146" s="74"/>
      <c r="J146" s="74"/>
      <c r="K146" s="74"/>
      <c r="L146" s="74"/>
      <c r="M146" s="74"/>
      <c r="N146" s="7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3:41" s="75" customFormat="1" ht="15" customHeight="1" x14ac:dyDescent="0.25">
      <c r="C147" s="3"/>
      <c r="D147" s="3"/>
      <c r="E147" s="73"/>
      <c r="F147" s="6"/>
      <c r="G147" s="74"/>
      <c r="H147" s="74"/>
      <c r="I147" s="74"/>
      <c r="J147" s="74"/>
      <c r="K147" s="74"/>
      <c r="L147" s="74"/>
      <c r="M147" s="74"/>
      <c r="N147" s="7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3:41" s="75" customFormat="1" ht="15" customHeight="1" x14ac:dyDescent="0.25">
      <c r="C148" s="3"/>
      <c r="D148" s="3"/>
      <c r="E148" s="73"/>
      <c r="F148" s="6"/>
      <c r="G148" s="74"/>
      <c r="H148" s="74"/>
      <c r="I148" s="74"/>
      <c r="J148" s="74"/>
      <c r="K148" s="74"/>
      <c r="L148" s="74"/>
      <c r="M148" s="74"/>
      <c r="N148" s="7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3:41" s="75" customFormat="1" ht="15" customHeight="1" x14ac:dyDescent="0.25">
      <c r="C149" s="3"/>
      <c r="D149" s="3"/>
      <c r="E149" s="73"/>
      <c r="F149" s="6"/>
      <c r="G149" s="74"/>
      <c r="H149" s="74"/>
      <c r="I149" s="74"/>
      <c r="J149" s="74"/>
      <c r="K149" s="74"/>
      <c r="L149" s="74"/>
      <c r="M149" s="74"/>
      <c r="N149" s="74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3:41" s="75" customFormat="1" ht="15" customHeight="1" x14ac:dyDescent="0.25">
      <c r="C150" s="3"/>
      <c r="D150" s="3"/>
      <c r="E150" s="73"/>
      <c r="F150" s="6"/>
      <c r="G150" s="74"/>
      <c r="H150" s="74"/>
      <c r="I150" s="74"/>
      <c r="J150" s="74"/>
      <c r="K150" s="74"/>
      <c r="L150" s="74"/>
      <c r="M150" s="74"/>
      <c r="N150" s="74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3:41" s="75" customFormat="1" ht="15" customHeight="1" x14ac:dyDescent="0.25">
      <c r="C151" s="3"/>
      <c r="D151" s="3"/>
      <c r="E151" s="73"/>
      <c r="F151" s="6"/>
      <c r="G151" s="74"/>
      <c r="H151" s="74"/>
      <c r="I151" s="74"/>
      <c r="J151" s="74"/>
      <c r="K151" s="74"/>
      <c r="L151" s="74"/>
      <c r="M151" s="74"/>
      <c r="N151" s="7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3:41" s="75" customFormat="1" ht="15" customHeight="1" x14ac:dyDescent="0.25">
      <c r="C152" s="3"/>
      <c r="D152" s="3"/>
      <c r="E152" s="73"/>
      <c r="F152" s="6"/>
      <c r="G152" s="74"/>
      <c r="H152" s="74"/>
      <c r="I152" s="74"/>
      <c r="J152" s="74"/>
      <c r="K152" s="74"/>
      <c r="L152" s="74"/>
      <c r="M152" s="74"/>
      <c r="N152" s="7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3:41" s="75" customFormat="1" ht="15" customHeight="1" x14ac:dyDescent="0.25">
      <c r="C153" s="3"/>
      <c r="D153" s="3"/>
      <c r="E153" s="73"/>
      <c r="F153" s="6"/>
      <c r="G153" s="74"/>
      <c r="H153" s="74"/>
      <c r="I153" s="74"/>
      <c r="J153" s="74"/>
      <c r="K153" s="74"/>
      <c r="L153" s="74"/>
      <c r="M153" s="74"/>
      <c r="N153" s="7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3:41" s="75" customFormat="1" ht="15" customHeight="1" x14ac:dyDescent="0.25">
      <c r="C154" s="3"/>
      <c r="D154" s="3"/>
      <c r="E154" s="73"/>
      <c r="F154" s="6"/>
      <c r="G154" s="74"/>
      <c r="H154" s="74"/>
      <c r="I154" s="74"/>
      <c r="J154" s="74"/>
      <c r="K154" s="74"/>
      <c r="L154" s="74"/>
      <c r="M154" s="74"/>
      <c r="N154" s="7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3:41" s="75" customFormat="1" ht="15" customHeight="1" x14ac:dyDescent="0.25">
      <c r="C155" s="3"/>
      <c r="D155" s="3"/>
      <c r="E155" s="73"/>
      <c r="F155" s="6"/>
      <c r="G155" s="74"/>
      <c r="H155" s="74"/>
      <c r="I155" s="74"/>
      <c r="J155" s="74"/>
      <c r="K155" s="74"/>
      <c r="L155" s="74"/>
      <c r="M155" s="74"/>
      <c r="N155" s="7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3:41" s="75" customFormat="1" ht="15" customHeight="1" x14ac:dyDescent="0.25">
      <c r="C156" s="3"/>
      <c r="D156" s="3"/>
      <c r="E156" s="73"/>
      <c r="F156" s="6"/>
      <c r="G156" s="74"/>
      <c r="H156" s="74"/>
      <c r="I156" s="74"/>
      <c r="J156" s="74"/>
      <c r="K156" s="74"/>
      <c r="L156" s="74"/>
      <c r="M156" s="74"/>
      <c r="N156" s="7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3:41" s="75" customFormat="1" ht="15" customHeight="1" x14ac:dyDescent="0.25">
      <c r="C157" s="3"/>
      <c r="D157" s="3"/>
      <c r="E157" s="73"/>
      <c r="F157" s="6"/>
      <c r="G157" s="74"/>
      <c r="H157" s="74"/>
      <c r="I157" s="74"/>
      <c r="J157" s="74"/>
      <c r="K157" s="74"/>
      <c r="L157" s="74"/>
      <c r="M157" s="74"/>
      <c r="N157" s="7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3:41" s="75" customFormat="1" ht="15" customHeight="1" x14ac:dyDescent="0.25">
      <c r="C158" s="3"/>
      <c r="D158" s="3"/>
      <c r="E158" s="73"/>
      <c r="F158" s="6"/>
      <c r="G158" s="74"/>
      <c r="H158" s="74"/>
      <c r="I158" s="74"/>
      <c r="J158" s="74"/>
      <c r="K158" s="74"/>
      <c r="L158" s="74"/>
      <c r="M158" s="74"/>
      <c r="N158" s="7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3:41" s="75" customFormat="1" ht="15" customHeight="1" x14ac:dyDescent="0.25">
      <c r="C159" s="3"/>
      <c r="D159" s="3"/>
      <c r="E159" s="73"/>
      <c r="F159" s="6"/>
      <c r="G159" s="74"/>
      <c r="H159" s="74"/>
      <c r="I159" s="74"/>
      <c r="J159" s="74"/>
      <c r="K159" s="74"/>
      <c r="L159" s="74"/>
      <c r="M159" s="74"/>
      <c r="N159" s="7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3:41" s="75" customFormat="1" ht="15" customHeight="1" x14ac:dyDescent="0.25">
      <c r="C160" s="3"/>
      <c r="D160" s="3"/>
      <c r="E160" s="73"/>
      <c r="F160" s="6"/>
      <c r="G160" s="74"/>
      <c r="H160" s="74"/>
      <c r="I160" s="74"/>
      <c r="J160" s="74"/>
      <c r="K160" s="74"/>
      <c r="L160" s="74"/>
      <c r="M160" s="74"/>
      <c r="N160" s="7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3:41" s="75" customFormat="1" ht="15" customHeight="1" x14ac:dyDescent="0.25">
      <c r="C161" s="3"/>
      <c r="D161" s="3"/>
      <c r="E161" s="73"/>
      <c r="F161" s="6"/>
      <c r="G161" s="74"/>
      <c r="H161" s="74"/>
      <c r="I161" s="74"/>
      <c r="J161" s="74"/>
      <c r="K161" s="74"/>
      <c r="L161" s="74"/>
      <c r="M161" s="74"/>
      <c r="N161" s="7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3:41" s="75" customFormat="1" ht="15" customHeight="1" x14ac:dyDescent="0.25">
      <c r="C162" s="3"/>
      <c r="D162" s="3"/>
      <c r="E162" s="73"/>
      <c r="F162" s="6"/>
      <c r="G162" s="74"/>
      <c r="H162" s="74"/>
      <c r="I162" s="74"/>
      <c r="J162" s="74"/>
      <c r="K162" s="74"/>
      <c r="L162" s="74"/>
      <c r="M162" s="74"/>
      <c r="N162" s="7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3:41" s="75" customFormat="1" ht="15" customHeight="1" x14ac:dyDescent="0.25">
      <c r="C163" s="3"/>
      <c r="D163" s="3"/>
      <c r="E163" s="73"/>
      <c r="F163" s="6"/>
      <c r="G163" s="74"/>
      <c r="H163" s="74"/>
      <c r="I163" s="74"/>
      <c r="J163" s="74"/>
      <c r="K163" s="74"/>
      <c r="L163" s="74"/>
      <c r="M163" s="74"/>
      <c r="N163" s="7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3:41" s="75" customFormat="1" ht="15" customHeight="1" x14ac:dyDescent="0.25">
      <c r="C164" s="3"/>
      <c r="D164" s="3"/>
      <c r="E164" s="73"/>
      <c r="F164" s="6"/>
      <c r="G164" s="74"/>
      <c r="H164" s="74"/>
      <c r="I164" s="74"/>
      <c r="J164" s="74"/>
      <c r="K164" s="74"/>
      <c r="L164" s="74"/>
      <c r="M164" s="74"/>
      <c r="N164" s="7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3:41" s="75" customFormat="1" ht="15" customHeight="1" x14ac:dyDescent="0.25">
      <c r="C165" s="3"/>
      <c r="D165" s="3"/>
      <c r="E165" s="73"/>
      <c r="F165" s="6"/>
      <c r="G165" s="74"/>
      <c r="H165" s="74"/>
      <c r="I165" s="74"/>
      <c r="J165" s="74"/>
      <c r="K165" s="74"/>
      <c r="L165" s="74"/>
      <c r="M165" s="74"/>
      <c r="N165" s="74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3:41" s="75" customFormat="1" ht="15" customHeight="1" x14ac:dyDescent="0.25">
      <c r="C166" s="3"/>
      <c r="D166" s="3"/>
      <c r="E166" s="73"/>
      <c r="F166" s="6"/>
      <c r="G166" s="74"/>
      <c r="H166" s="74"/>
      <c r="I166" s="74"/>
      <c r="J166" s="74"/>
      <c r="K166" s="74"/>
      <c r="L166" s="74"/>
      <c r="M166" s="74"/>
      <c r="N166" s="7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3:41" s="75" customFormat="1" ht="15" customHeight="1" x14ac:dyDescent="0.25">
      <c r="C167" s="3"/>
      <c r="D167" s="3"/>
      <c r="E167" s="73"/>
      <c r="F167" s="6"/>
      <c r="G167" s="74"/>
      <c r="H167" s="74"/>
      <c r="I167" s="74"/>
      <c r="J167" s="74"/>
      <c r="K167" s="74"/>
      <c r="L167" s="74"/>
      <c r="M167" s="74"/>
      <c r="N167" s="7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3:41" s="75" customFormat="1" ht="15" customHeight="1" x14ac:dyDescent="0.25">
      <c r="C168" s="3"/>
      <c r="D168" s="3"/>
      <c r="E168" s="73"/>
      <c r="F168" s="6"/>
      <c r="G168" s="74"/>
      <c r="H168" s="74"/>
      <c r="I168" s="74"/>
      <c r="J168" s="74"/>
      <c r="K168" s="74"/>
      <c r="L168" s="74"/>
      <c r="M168" s="74"/>
      <c r="N168" s="7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3:41" s="75" customFormat="1" ht="15" customHeight="1" x14ac:dyDescent="0.25">
      <c r="C169" s="3"/>
      <c r="D169" s="3"/>
      <c r="E169" s="73"/>
      <c r="F169" s="6"/>
      <c r="G169" s="74"/>
      <c r="H169" s="74"/>
      <c r="I169" s="74"/>
      <c r="J169" s="74"/>
      <c r="K169" s="74"/>
      <c r="L169" s="74"/>
      <c r="M169" s="74"/>
      <c r="N169" s="7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3:41" s="75" customFormat="1" ht="15" customHeight="1" x14ac:dyDescent="0.25">
      <c r="C170" s="3"/>
      <c r="D170" s="3"/>
      <c r="E170" s="73"/>
      <c r="F170" s="6"/>
      <c r="G170" s="74"/>
      <c r="H170" s="74"/>
      <c r="I170" s="74"/>
      <c r="J170" s="74"/>
      <c r="K170" s="74"/>
      <c r="L170" s="74"/>
      <c r="M170" s="74"/>
      <c r="N170" s="7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3:41" s="75" customFormat="1" ht="15" customHeight="1" x14ac:dyDescent="0.25">
      <c r="C171" s="3"/>
      <c r="D171" s="3"/>
      <c r="E171" s="73"/>
      <c r="F171" s="6"/>
      <c r="G171" s="74"/>
      <c r="H171" s="74"/>
      <c r="I171" s="74"/>
      <c r="J171" s="74"/>
      <c r="K171" s="74"/>
      <c r="L171" s="74"/>
      <c r="M171" s="74"/>
      <c r="N171" s="7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3:41" s="75" customFormat="1" ht="15" customHeight="1" x14ac:dyDescent="0.25">
      <c r="C172" s="3"/>
      <c r="D172" s="3"/>
      <c r="E172" s="73"/>
      <c r="F172" s="6"/>
      <c r="G172" s="74"/>
      <c r="H172" s="74"/>
      <c r="I172" s="74"/>
      <c r="J172" s="74"/>
      <c r="K172" s="74"/>
      <c r="L172" s="74"/>
      <c r="M172" s="74"/>
      <c r="N172" s="7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3:41" s="75" customFormat="1" ht="15" customHeight="1" x14ac:dyDescent="0.25">
      <c r="C173" s="3"/>
      <c r="D173" s="3"/>
      <c r="E173" s="73"/>
      <c r="F173" s="6"/>
      <c r="G173" s="74"/>
      <c r="H173" s="74"/>
      <c r="I173" s="74"/>
      <c r="J173" s="74"/>
      <c r="K173" s="74"/>
      <c r="L173" s="74"/>
      <c r="M173" s="74"/>
      <c r="N173" s="7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3:41" s="75" customFormat="1" ht="15" customHeight="1" x14ac:dyDescent="0.25">
      <c r="C174" s="3"/>
      <c r="D174" s="3"/>
      <c r="E174" s="73"/>
      <c r="F174" s="6"/>
      <c r="G174" s="74"/>
      <c r="H174" s="74"/>
      <c r="I174" s="74"/>
      <c r="J174" s="74"/>
      <c r="K174" s="74"/>
      <c r="L174" s="74"/>
      <c r="M174" s="74"/>
      <c r="N174" s="7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3:41" s="75" customFormat="1" ht="15" customHeight="1" x14ac:dyDescent="0.25">
      <c r="C175" s="3"/>
      <c r="D175" s="3"/>
      <c r="E175" s="73"/>
      <c r="F175" s="6"/>
      <c r="G175" s="74"/>
      <c r="H175" s="74"/>
      <c r="I175" s="74"/>
      <c r="J175" s="74"/>
      <c r="K175" s="74"/>
      <c r="L175" s="74"/>
      <c r="M175" s="74"/>
      <c r="N175" s="7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3:41" s="75" customFormat="1" ht="15" customHeight="1" x14ac:dyDescent="0.25">
      <c r="C176" s="3"/>
      <c r="D176" s="3"/>
      <c r="E176" s="73"/>
      <c r="F176" s="6"/>
      <c r="G176" s="74"/>
      <c r="H176" s="74"/>
      <c r="I176" s="74"/>
      <c r="J176" s="74"/>
      <c r="K176" s="74"/>
      <c r="L176" s="74"/>
      <c r="M176" s="74"/>
      <c r="N176" s="7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3:41" s="75" customFormat="1" ht="15" customHeight="1" x14ac:dyDescent="0.25">
      <c r="C177" s="3"/>
      <c r="D177" s="3"/>
      <c r="E177" s="73"/>
      <c r="F177" s="6"/>
      <c r="G177" s="74"/>
      <c r="H177" s="74"/>
      <c r="I177" s="74"/>
      <c r="J177" s="74"/>
      <c r="K177" s="74"/>
      <c r="L177" s="74"/>
      <c r="M177" s="74"/>
      <c r="N177" s="7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3:41" s="75" customFormat="1" ht="15" customHeight="1" x14ac:dyDescent="0.25">
      <c r="C178" s="3"/>
      <c r="D178" s="3"/>
      <c r="E178" s="73"/>
      <c r="F178" s="6"/>
      <c r="G178" s="74"/>
      <c r="H178" s="74"/>
      <c r="I178" s="74"/>
      <c r="J178" s="74"/>
      <c r="K178" s="74"/>
      <c r="L178" s="74"/>
      <c r="M178" s="74"/>
      <c r="N178" s="7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3:41" s="75" customFormat="1" ht="15" customHeight="1" x14ac:dyDescent="0.25">
      <c r="C179" s="3"/>
      <c r="D179" s="3"/>
      <c r="E179" s="73"/>
      <c r="F179" s="6"/>
      <c r="G179" s="74"/>
      <c r="H179" s="74"/>
      <c r="I179" s="74"/>
      <c r="J179" s="74"/>
      <c r="K179" s="74"/>
      <c r="L179" s="74"/>
      <c r="M179" s="74"/>
      <c r="N179" s="7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3:41" s="75" customFormat="1" ht="15" customHeight="1" x14ac:dyDescent="0.25">
      <c r="C180" s="3"/>
      <c r="D180" s="3"/>
      <c r="E180" s="73"/>
      <c r="F180" s="6"/>
      <c r="G180" s="74"/>
      <c r="H180" s="74"/>
      <c r="I180" s="74"/>
      <c r="J180" s="74"/>
      <c r="K180" s="74"/>
      <c r="L180" s="74"/>
      <c r="M180" s="74"/>
      <c r="N180" s="7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3:41" s="75" customFormat="1" ht="15" customHeight="1" x14ac:dyDescent="0.25">
      <c r="C181" s="3"/>
      <c r="D181" s="3"/>
      <c r="E181" s="73"/>
      <c r="F181" s="6"/>
      <c r="G181" s="74"/>
      <c r="H181" s="74"/>
      <c r="I181" s="74"/>
      <c r="J181" s="74"/>
      <c r="K181" s="74"/>
      <c r="L181" s="74"/>
      <c r="M181" s="74"/>
      <c r="N181" s="7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3:41" s="75" customFormat="1" ht="15" customHeight="1" x14ac:dyDescent="0.25">
      <c r="C182" s="3"/>
      <c r="D182" s="3"/>
      <c r="E182" s="73"/>
      <c r="F182" s="6"/>
      <c r="G182" s="74"/>
      <c r="H182" s="74"/>
      <c r="I182" s="74"/>
      <c r="J182" s="74"/>
      <c r="K182" s="74"/>
      <c r="L182" s="74"/>
      <c r="M182" s="74"/>
      <c r="N182" s="7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3:41" s="75" customFormat="1" ht="15" customHeight="1" x14ac:dyDescent="0.25">
      <c r="C183" s="3"/>
      <c r="D183" s="3"/>
      <c r="E183" s="73"/>
      <c r="F183" s="6"/>
      <c r="G183" s="74"/>
      <c r="H183" s="74"/>
      <c r="I183" s="74"/>
      <c r="J183" s="74"/>
      <c r="K183" s="74"/>
      <c r="L183" s="74"/>
      <c r="M183" s="74"/>
      <c r="N183" s="7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3:41" s="75" customFormat="1" ht="15" customHeight="1" x14ac:dyDescent="0.25">
      <c r="C184" s="3"/>
      <c r="D184" s="3"/>
      <c r="E184" s="73"/>
      <c r="F184" s="6"/>
      <c r="G184" s="74"/>
      <c r="H184" s="74"/>
      <c r="I184" s="74"/>
      <c r="J184" s="74"/>
      <c r="K184" s="74"/>
      <c r="L184" s="74"/>
      <c r="M184" s="74"/>
      <c r="N184" s="74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3:41" s="75" customFormat="1" ht="15" customHeight="1" x14ac:dyDescent="0.25">
      <c r="C185" s="3"/>
      <c r="D185" s="3"/>
      <c r="E185" s="73"/>
      <c r="F185" s="6"/>
      <c r="G185" s="74"/>
      <c r="H185" s="74"/>
      <c r="I185" s="74"/>
      <c r="J185" s="74"/>
      <c r="K185" s="74"/>
      <c r="L185" s="74"/>
      <c r="M185" s="74"/>
      <c r="N185" s="74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3:41" s="75" customFormat="1" ht="15" customHeight="1" x14ac:dyDescent="0.25">
      <c r="C186" s="3"/>
      <c r="D186" s="3"/>
      <c r="E186" s="73"/>
      <c r="F186" s="6"/>
      <c r="G186" s="74"/>
      <c r="H186" s="74"/>
      <c r="I186" s="74"/>
      <c r="J186" s="74"/>
      <c r="K186" s="74"/>
      <c r="L186" s="74"/>
      <c r="M186" s="74"/>
      <c r="N186" s="7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3:41" s="75" customFormat="1" ht="15" customHeight="1" x14ac:dyDescent="0.25">
      <c r="C187" s="3"/>
      <c r="D187" s="3"/>
      <c r="E187" s="73"/>
      <c r="F187" s="6"/>
      <c r="G187" s="74"/>
      <c r="H187" s="74"/>
      <c r="I187" s="74"/>
      <c r="J187" s="74"/>
      <c r="K187" s="74"/>
      <c r="L187" s="74"/>
      <c r="M187" s="74"/>
      <c r="N187" s="7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3:41" s="75" customFormat="1" ht="15" customHeight="1" x14ac:dyDescent="0.25">
      <c r="C188" s="3"/>
      <c r="D188" s="3"/>
      <c r="E188" s="73"/>
      <c r="F188" s="6"/>
      <c r="G188" s="74"/>
      <c r="H188" s="74"/>
      <c r="I188" s="74"/>
      <c r="J188" s="74"/>
      <c r="K188" s="74"/>
      <c r="L188" s="74"/>
      <c r="M188" s="74"/>
      <c r="N188" s="7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3:41" s="75" customFormat="1" ht="15" customHeight="1" x14ac:dyDescent="0.25">
      <c r="C189" s="3"/>
      <c r="D189" s="3"/>
      <c r="E189" s="73"/>
      <c r="F189" s="6"/>
      <c r="G189" s="74"/>
      <c r="H189" s="74"/>
      <c r="I189" s="74"/>
      <c r="J189" s="74"/>
      <c r="K189" s="74"/>
      <c r="L189" s="74"/>
      <c r="M189" s="74"/>
      <c r="N189" s="7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3:41" s="75" customFormat="1" ht="15" customHeight="1" x14ac:dyDescent="0.25">
      <c r="C190" s="3"/>
      <c r="D190" s="3"/>
      <c r="E190" s="73"/>
      <c r="F190" s="6"/>
      <c r="G190" s="74"/>
      <c r="H190" s="74"/>
      <c r="I190" s="74"/>
      <c r="J190" s="74"/>
      <c r="K190" s="74"/>
      <c r="L190" s="74"/>
      <c r="M190" s="74"/>
      <c r="N190" s="7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3:41" s="75" customFormat="1" ht="15" customHeight="1" x14ac:dyDescent="0.25">
      <c r="C191" s="3"/>
      <c r="D191" s="3"/>
      <c r="E191" s="73"/>
      <c r="F191" s="6"/>
      <c r="G191" s="74"/>
      <c r="H191" s="74"/>
      <c r="I191" s="74"/>
      <c r="J191" s="74"/>
      <c r="K191" s="74"/>
      <c r="L191" s="74"/>
      <c r="M191" s="74"/>
      <c r="N191" s="7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3:41" s="75" customFormat="1" ht="15" customHeight="1" x14ac:dyDescent="0.25">
      <c r="C192" s="3"/>
      <c r="D192" s="3"/>
      <c r="E192" s="73"/>
      <c r="F192" s="6"/>
      <c r="G192" s="74"/>
      <c r="H192" s="74"/>
      <c r="I192" s="74"/>
      <c r="J192" s="74"/>
      <c r="K192" s="74"/>
      <c r="L192" s="74"/>
      <c r="M192" s="74"/>
      <c r="N192" s="7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3:41" s="75" customFormat="1" ht="15" customHeight="1" x14ac:dyDescent="0.25">
      <c r="C193" s="3"/>
      <c r="D193" s="3"/>
      <c r="E193" s="73"/>
      <c r="F193" s="6"/>
      <c r="G193" s="74"/>
      <c r="H193" s="74"/>
      <c r="I193" s="74"/>
      <c r="J193" s="74"/>
      <c r="K193" s="74"/>
      <c r="L193" s="74"/>
      <c r="M193" s="74"/>
      <c r="N193" s="7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3:41" s="75" customFormat="1" ht="15" customHeight="1" x14ac:dyDescent="0.25">
      <c r="C194" s="3"/>
      <c r="D194" s="3"/>
      <c r="E194" s="73"/>
      <c r="F194" s="6"/>
      <c r="G194" s="74"/>
      <c r="H194" s="74"/>
      <c r="I194" s="74"/>
      <c r="J194" s="74"/>
      <c r="K194" s="74"/>
      <c r="L194" s="74"/>
      <c r="M194" s="74"/>
      <c r="N194" s="7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3:41" s="75" customFormat="1" ht="15" customHeight="1" x14ac:dyDescent="0.25">
      <c r="C195" s="3"/>
      <c r="D195" s="3"/>
      <c r="E195" s="73"/>
      <c r="F195" s="6"/>
      <c r="G195" s="74"/>
      <c r="H195" s="74"/>
      <c r="I195" s="74"/>
      <c r="J195" s="74"/>
      <c r="K195" s="74"/>
      <c r="L195" s="74"/>
      <c r="M195" s="74"/>
      <c r="N195" s="7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3:41" s="75" customFormat="1" ht="15" customHeight="1" x14ac:dyDescent="0.25">
      <c r="C196" s="3"/>
      <c r="D196" s="3"/>
      <c r="E196" s="73"/>
      <c r="F196" s="6"/>
      <c r="G196" s="74"/>
      <c r="H196" s="74"/>
      <c r="I196" s="74"/>
      <c r="J196" s="74"/>
      <c r="K196" s="74"/>
      <c r="L196" s="74"/>
      <c r="M196" s="74"/>
      <c r="N196" s="7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3:41" s="75" customFormat="1" ht="15" customHeight="1" x14ac:dyDescent="0.25">
      <c r="C197" s="3"/>
      <c r="D197" s="3"/>
      <c r="E197" s="73"/>
      <c r="F197" s="6"/>
      <c r="G197" s="74"/>
      <c r="H197" s="74"/>
      <c r="I197" s="74"/>
      <c r="J197" s="74"/>
      <c r="K197" s="74"/>
      <c r="L197" s="74"/>
      <c r="M197" s="74"/>
      <c r="N197" s="7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3:41" s="75" customFormat="1" ht="15" customHeight="1" x14ac:dyDescent="0.25">
      <c r="C198" s="3"/>
      <c r="D198" s="3"/>
      <c r="E198" s="73"/>
      <c r="F198" s="6"/>
      <c r="G198" s="74"/>
      <c r="H198" s="74"/>
      <c r="I198" s="74"/>
      <c r="J198" s="74"/>
      <c r="K198" s="74"/>
      <c r="L198" s="74"/>
      <c r="M198" s="74"/>
      <c r="N198" s="74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3:41" s="75" customFormat="1" ht="15" customHeight="1" x14ac:dyDescent="0.25">
      <c r="C199" s="3"/>
      <c r="D199" s="3"/>
      <c r="E199" s="73"/>
      <c r="F199" s="6"/>
      <c r="G199" s="74"/>
      <c r="H199" s="74"/>
      <c r="I199" s="74"/>
      <c r="J199" s="74"/>
      <c r="K199" s="74"/>
      <c r="L199" s="74"/>
      <c r="M199" s="74"/>
      <c r="N199" s="74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3:41" s="75" customFormat="1" ht="15" customHeight="1" x14ac:dyDescent="0.25">
      <c r="C200" s="3"/>
      <c r="D200" s="3"/>
      <c r="E200" s="73"/>
      <c r="F200" s="6"/>
      <c r="G200" s="74"/>
      <c r="H200" s="74"/>
      <c r="I200" s="74"/>
      <c r="J200" s="74"/>
      <c r="K200" s="74"/>
      <c r="L200" s="74"/>
      <c r="M200" s="74"/>
      <c r="N200" s="7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3:41" s="75" customFormat="1" ht="15" customHeight="1" x14ac:dyDescent="0.25">
      <c r="C201" s="3"/>
      <c r="D201" s="3"/>
      <c r="E201" s="73"/>
      <c r="F201" s="6"/>
      <c r="G201" s="74"/>
      <c r="H201" s="74"/>
      <c r="I201" s="74"/>
      <c r="J201" s="74"/>
      <c r="K201" s="74"/>
      <c r="L201" s="74"/>
      <c r="M201" s="74"/>
      <c r="N201" s="7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3:41" s="75" customFormat="1" ht="15" customHeight="1" x14ac:dyDescent="0.25">
      <c r="C202" s="3"/>
      <c r="D202" s="3"/>
      <c r="E202" s="73"/>
      <c r="F202" s="6"/>
      <c r="G202" s="74"/>
      <c r="H202" s="74"/>
      <c r="I202" s="74"/>
      <c r="J202" s="74"/>
      <c r="K202" s="74"/>
      <c r="L202" s="74"/>
      <c r="M202" s="74"/>
      <c r="N202" s="7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3:41" s="75" customFormat="1" ht="15" customHeight="1" x14ac:dyDescent="0.25">
      <c r="C203" s="3"/>
      <c r="D203" s="3"/>
      <c r="E203" s="73"/>
      <c r="F203" s="6"/>
      <c r="G203" s="74"/>
      <c r="H203" s="74"/>
      <c r="I203" s="74"/>
      <c r="J203" s="74"/>
      <c r="K203" s="74"/>
      <c r="L203" s="74"/>
      <c r="M203" s="74"/>
      <c r="N203" s="7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3:41" s="75" customFormat="1" ht="15" customHeight="1" x14ac:dyDescent="0.25">
      <c r="C204" s="3"/>
      <c r="D204" s="3"/>
      <c r="E204" s="73"/>
      <c r="F204" s="6"/>
      <c r="G204" s="74"/>
      <c r="H204" s="74"/>
      <c r="I204" s="74"/>
      <c r="J204" s="74"/>
      <c r="K204" s="74"/>
      <c r="L204" s="74"/>
      <c r="M204" s="74"/>
      <c r="N204" s="7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3:41" s="75" customFormat="1" ht="15" customHeight="1" x14ac:dyDescent="0.25">
      <c r="C205" s="3"/>
      <c r="D205" s="3"/>
      <c r="E205" s="73"/>
      <c r="F205" s="6"/>
      <c r="G205" s="74"/>
      <c r="H205" s="74"/>
      <c r="I205" s="74"/>
      <c r="J205" s="74"/>
      <c r="K205" s="74"/>
      <c r="L205" s="74"/>
      <c r="M205" s="74"/>
      <c r="N205" s="7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3:41" s="75" customFormat="1" ht="15" customHeight="1" x14ac:dyDescent="0.25">
      <c r="C206" s="3"/>
      <c r="D206" s="3"/>
      <c r="E206" s="73"/>
      <c r="F206" s="6"/>
      <c r="G206" s="74"/>
      <c r="H206" s="74"/>
      <c r="I206" s="74"/>
      <c r="J206" s="74"/>
      <c r="K206" s="74"/>
      <c r="L206" s="74"/>
      <c r="M206" s="74"/>
      <c r="N206" s="7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3:41" s="75" customFormat="1" ht="15" customHeight="1" x14ac:dyDescent="0.25">
      <c r="C207" s="3"/>
      <c r="D207" s="3"/>
      <c r="E207" s="73"/>
      <c r="F207" s="6"/>
      <c r="G207" s="74"/>
      <c r="H207" s="74"/>
      <c r="I207" s="74"/>
      <c r="J207" s="74"/>
      <c r="K207" s="74"/>
      <c r="L207" s="74"/>
      <c r="M207" s="74"/>
      <c r="N207" s="7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3:41" s="75" customFormat="1" ht="15" customHeight="1" x14ac:dyDescent="0.25">
      <c r="C208" s="3"/>
      <c r="D208" s="3"/>
      <c r="E208" s="73"/>
      <c r="F208" s="6"/>
      <c r="G208" s="74"/>
      <c r="H208" s="74"/>
      <c r="I208" s="74"/>
      <c r="J208" s="74"/>
      <c r="K208" s="74"/>
      <c r="L208" s="74"/>
      <c r="M208" s="74"/>
      <c r="N208" s="7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3:41" s="75" customFormat="1" ht="15" customHeight="1" x14ac:dyDescent="0.25">
      <c r="C209" s="3"/>
      <c r="D209" s="3"/>
      <c r="E209" s="73"/>
      <c r="F209" s="6"/>
      <c r="G209" s="74"/>
      <c r="H209" s="74"/>
      <c r="I209" s="74"/>
      <c r="J209" s="74"/>
      <c r="K209" s="74"/>
      <c r="L209" s="74"/>
      <c r="M209" s="74"/>
      <c r="N209" s="7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3:41" s="75" customFormat="1" ht="15" customHeight="1" x14ac:dyDescent="0.25">
      <c r="C210" s="3"/>
      <c r="D210" s="3"/>
      <c r="E210" s="73"/>
      <c r="F210" s="6"/>
      <c r="G210" s="74"/>
      <c r="H210" s="74"/>
      <c r="I210" s="74"/>
      <c r="J210" s="74"/>
      <c r="K210" s="74"/>
      <c r="L210" s="74"/>
      <c r="M210" s="74"/>
      <c r="N210" s="7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3:41" s="75" customFormat="1" ht="15" customHeight="1" x14ac:dyDescent="0.25">
      <c r="C211" s="3"/>
      <c r="D211" s="3"/>
      <c r="E211" s="73"/>
      <c r="F211" s="6"/>
      <c r="G211" s="74"/>
      <c r="H211" s="74"/>
      <c r="I211" s="74"/>
      <c r="J211" s="74"/>
      <c r="K211" s="74"/>
      <c r="L211" s="74"/>
      <c r="M211" s="74"/>
      <c r="N211" s="74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3:41" s="75" customFormat="1" ht="15" customHeight="1" x14ac:dyDescent="0.25">
      <c r="C212" s="3"/>
      <c r="D212" s="3"/>
      <c r="E212" s="73"/>
      <c r="F212" s="6"/>
      <c r="G212" s="74"/>
      <c r="H212" s="74"/>
      <c r="I212" s="74"/>
      <c r="J212" s="74"/>
      <c r="K212" s="74"/>
      <c r="L212" s="74"/>
      <c r="M212" s="74"/>
      <c r="N212" s="7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3:41" s="75" customFormat="1" ht="15" customHeight="1" x14ac:dyDescent="0.25">
      <c r="C213" s="3"/>
      <c r="D213" s="3"/>
      <c r="E213" s="73"/>
      <c r="F213" s="6"/>
      <c r="G213" s="74"/>
      <c r="H213" s="74"/>
      <c r="I213" s="74"/>
      <c r="J213" s="74"/>
      <c r="K213" s="74"/>
      <c r="L213" s="74"/>
      <c r="M213" s="74"/>
      <c r="N213" s="7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3:41" s="75" customFormat="1" ht="15" customHeight="1" x14ac:dyDescent="0.25">
      <c r="C214" s="3"/>
      <c r="D214" s="3"/>
      <c r="E214" s="73"/>
      <c r="F214" s="6"/>
      <c r="G214" s="74"/>
      <c r="H214" s="74"/>
      <c r="I214" s="74"/>
      <c r="J214" s="74"/>
      <c r="K214" s="74"/>
      <c r="L214" s="74"/>
      <c r="M214" s="74"/>
      <c r="N214" s="7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3:41" s="75" customFormat="1" ht="15" customHeight="1" x14ac:dyDescent="0.25">
      <c r="C215" s="3"/>
      <c r="D215" s="3"/>
      <c r="E215" s="73"/>
      <c r="F215" s="6"/>
      <c r="G215" s="74"/>
      <c r="H215" s="74"/>
      <c r="I215" s="74"/>
      <c r="J215" s="74"/>
      <c r="K215" s="74"/>
      <c r="L215" s="74"/>
      <c r="M215" s="74"/>
      <c r="N215" s="7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3:41" s="75" customFormat="1" ht="15" customHeight="1" x14ac:dyDescent="0.25">
      <c r="C216" s="3"/>
      <c r="D216" s="3"/>
      <c r="E216" s="73"/>
      <c r="F216" s="6"/>
      <c r="G216" s="74"/>
      <c r="H216" s="74"/>
      <c r="I216" s="74"/>
      <c r="J216" s="74"/>
      <c r="K216" s="74"/>
      <c r="L216" s="74"/>
      <c r="M216" s="74"/>
      <c r="N216" s="7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3:41" s="75" customFormat="1" ht="15" customHeight="1" x14ac:dyDescent="0.25">
      <c r="C217" s="3"/>
      <c r="D217" s="3"/>
      <c r="E217" s="73"/>
      <c r="F217" s="6"/>
      <c r="G217" s="74"/>
      <c r="H217" s="74"/>
      <c r="I217" s="74"/>
      <c r="J217" s="74"/>
      <c r="K217" s="74"/>
      <c r="L217" s="74"/>
      <c r="M217" s="74"/>
      <c r="N217" s="7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3:41" s="75" customFormat="1" ht="15" customHeight="1" x14ac:dyDescent="0.25">
      <c r="C218" s="3"/>
      <c r="D218" s="3"/>
      <c r="E218" s="73"/>
      <c r="F218" s="6"/>
      <c r="G218" s="74"/>
      <c r="H218" s="74"/>
      <c r="I218" s="74"/>
      <c r="J218" s="74"/>
      <c r="K218" s="74"/>
      <c r="L218" s="74"/>
      <c r="M218" s="74"/>
      <c r="N218" s="7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3:41" s="75" customFormat="1" ht="15" customHeight="1" x14ac:dyDescent="0.25">
      <c r="C219" s="3"/>
      <c r="D219" s="3"/>
      <c r="E219" s="73"/>
      <c r="F219" s="6"/>
      <c r="G219" s="74"/>
      <c r="H219" s="74"/>
      <c r="I219" s="74"/>
      <c r="J219" s="74"/>
      <c r="K219" s="74"/>
      <c r="L219" s="74"/>
      <c r="M219" s="74"/>
      <c r="N219" s="74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3:41" s="75" customFormat="1" ht="15" customHeight="1" x14ac:dyDescent="0.25">
      <c r="C220" s="3"/>
      <c r="D220" s="3"/>
      <c r="E220" s="73"/>
      <c r="F220" s="6"/>
      <c r="G220" s="74"/>
      <c r="H220" s="74"/>
      <c r="I220" s="74"/>
      <c r="J220" s="74"/>
      <c r="K220" s="74"/>
      <c r="L220" s="74"/>
      <c r="M220" s="74"/>
      <c r="N220" s="74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3:41" s="75" customFormat="1" ht="15" customHeight="1" x14ac:dyDescent="0.25">
      <c r="C221" s="3"/>
      <c r="D221" s="3"/>
      <c r="E221" s="73"/>
      <c r="F221" s="6"/>
      <c r="G221" s="74"/>
      <c r="H221" s="74"/>
      <c r="I221" s="74"/>
      <c r="J221" s="74"/>
      <c r="K221" s="74"/>
      <c r="L221" s="74"/>
      <c r="M221" s="74"/>
      <c r="N221" s="7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3:41" s="75" customFormat="1" ht="15" customHeight="1" x14ac:dyDescent="0.25">
      <c r="C222" s="3"/>
      <c r="D222" s="3"/>
      <c r="E222" s="73"/>
      <c r="F222" s="6"/>
      <c r="G222" s="74"/>
      <c r="H222" s="74"/>
      <c r="I222" s="74"/>
      <c r="J222" s="74"/>
      <c r="K222" s="74"/>
      <c r="L222" s="74"/>
      <c r="M222" s="74"/>
      <c r="N222" s="7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3:41" s="75" customFormat="1" ht="15" customHeight="1" x14ac:dyDescent="0.25">
      <c r="C223" s="3"/>
      <c r="D223" s="3"/>
      <c r="E223" s="73"/>
      <c r="F223" s="6"/>
      <c r="G223" s="74"/>
      <c r="H223" s="74"/>
      <c r="I223" s="74"/>
      <c r="J223" s="74"/>
      <c r="K223" s="74"/>
      <c r="L223" s="74"/>
      <c r="M223" s="74"/>
      <c r="N223" s="7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3:41" s="75" customFormat="1" ht="15" customHeight="1" x14ac:dyDescent="0.25">
      <c r="C224" s="3"/>
      <c r="D224" s="3"/>
      <c r="E224" s="73"/>
      <c r="F224" s="6"/>
      <c r="G224" s="74"/>
      <c r="H224" s="74"/>
      <c r="I224" s="74"/>
      <c r="J224" s="74"/>
      <c r="K224" s="74"/>
      <c r="L224" s="74"/>
      <c r="M224" s="74"/>
      <c r="N224" s="7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3:41" s="75" customFormat="1" ht="15" customHeight="1" x14ac:dyDescent="0.25">
      <c r="C225" s="3"/>
      <c r="D225" s="3"/>
      <c r="E225" s="73"/>
      <c r="F225" s="6"/>
      <c r="G225" s="74"/>
      <c r="H225" s="74"/>
      <c r="I225" s="74"/>
      <c r="J225" s="74"/>
      <c r="K225" s="74"/>
      <c r="L225" s="74"/>
      <c r="M225" s="74"/>
      <c r="N225" s="7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3:41" s="75" customFormat="1" ht="15" customHeight="1" x14ac:dyDescent="0.25">
      <c r="C226" s="3"/>
      <c r="D226" s="3"/>
      <c r="E226" s="73"/>
      <c r="F226" s="6"/>
      <c r="G226" s="74"/>
      <c r="H226" s="74"/>
      <c r="I226" s="74"/>
      <c r="J226" s="74"/>
      <c r="K226" s="74"/>
      <c r="L226" s="74"/>
      <c r="M226" s="74"/>
      <c r="N226" s="7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3:41" s="75" customFormat="1" ht="15" customHeight="1" x14ac:dyDescent="0.25">
      <c r="C227" s="3"/>
      <c r="D227" s="3"/>
      <c r="E227" s="73"/>
      <c r="F227" s="6"/>
      <c r="G227" s="74"/>
      <c r="H227" s="74"/>
      <c r="I227" s="74"/>
      <c r="J227" s="74"/>
      <c r="K227" s="74"/>
      <c r="L227" s="74"/>
      <c r="M227" s="74"/>
      <c r="N227" s="7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3:41" s="75" customFormat="1" ht="15" customHeight="1" x14ac:dyDescent="0.25">
      <c r="C228" s="3"/>
      <c r="D228" s="3"/>
      <c r="E228" s="73"/>
      <c r="F228" s="6"/>
      <c r="G228" s="74"/>
      <c r="H228" s="74"/>
      <c r="I228" s="74"/>
      <c r="J228" s="74"/>
      <c r="K228" s="74"/>
      <c r="L228" s="74"/>
      <c r="M228" s="74"/>
      <c r="N228" s="7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3:41" s="75" customFormat="1" ht="15" customHeight="1" x14ac:dyDescent="0.25">
      <c r="C229" s="3"/>
      <c r="D229" s="3"/>
      <c r="E229" s="73"/>
      <c r="F229" s="6"/>
      <c r="G229" s="74"/>
      <c r="H229" s="74"/>
      <c r="I229" s="74"/>
      <c r="J229" s="74"/>
      <c r="K229" s="74"/>
      <c r="L229" s="74"/>
      <c r="M229" s="74"/>
      <c r="N229" s="7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3:41" s="75" customFormat="1" ht="15" customHeight="1" x14ac:dyDescent="0.25">
      <c r="C230" s="3"/>
      <c r="D230" s="3"/>
      <c r="E230" s="73"/>
      <c r="F230" s="6"/>
      <c r="G230" s="74"/>
      <c r="H230" s="74"/>
      <c r="I230" s="74"/>
      <c r="J230" s="74"/>
      <c r="K230" s="74"/>
      <c r="L230" s="74"/>
      <c r="M230" s="74"/>
      <c r="N230" s="74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3:41" s="75" customFormat="1" ht="15" customHeight="1" x14ac:dyDescent="0.25">
      <c r="C231" s="3"/>
      <c r="D231" s="3"/>
      <c r="E231" s="73"/>
      <c r="F231" s="6"/>
      <c r="G231" s="74"/>
      <c r="H231" s="74"/>
      <c r="I231" s="74"/>
      <c r="J231" s="74"/>
      <c r="K231" s="74"/>
      <c r="L231" s="74"/>
      <c r="M231" s="74"/>
      <c r="N231" s="74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3:41" s="75" customFormat="1" ht="15" customHeight="1" x14ac:dyDescent="0.25">
      <c r="C232" s="3"/>
      <c r="D232" s="3"/>
      <c r="E232" s="73"/>
      <c r="F232" s="6"/>
      <c r="G232" s="74"/>
      <c r="H232" s="74"/>
      <c r="I232" s="74"/>
      <c r="J232" s="74"/>
      <c r="K232" s="74"/>
      <c r="L232" s="74"/>
      <c r="M232" s="74"/>
      <c r="N232" s="7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3:41" s="75" customFormat="1" ht="15" customHeight="1" x14ac:dyDescent="0.25">
      <c r="C233" s="3"/>
      <c r="D233" s="3"/>
      <c r="E233" s="73"/>
      <c r="F233" s="6"/>
      <c r="G233" s="74"/>
      <c r="H233" s="74"/>
      <c r="I233" s="74"/>
      <c r="J233" s="74"/>
      <c r="K233" s="74"/>
      <c r="L233" s="74"/>
      <c r="M233" s="74"/>
      <c r="N233" s="7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3:41" s="75" customFormat="1" ht="15" customHeight="1" x14ac:dyDescent="0.25">
      <c r="C234" s="3"/>
      <c r="D234" s="3"/>
      <c r="E234" s="73"/>
      <c r="F234" s="6"/>
      <c r="G234" s="74"/>
      <c r="H234" s="74"/>
      <c r="I234" s="74"/>
      <c r="J234" s="74"/>
      <c r="K234" s="74"/>
      <c r="L234" s="74"/>
      <c r="M234" s="74"/>
      <c r="N234" s="7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3:41" s="75" customFormat="1" ht="15" customHeight="1" x14ac:dyDescent="0.25">
      <c r="C235" s="3"/>
      <c r="D235" s="3"/>
      <c r="E235" s="73"/>
      <c r="F235" s="6"/>
      <c r="G235" s="74"/>
      <c r="H235" s="74"/>
      <c r="I235" s="74"/>
      <c r="J235" s="74"/>
      <c r="K235" s="74"/>
      <c r="L235" s="74"/>
      <c r="M235" s="74"/>
      <c r="N235" s="7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3:41" s="75" customFormat="1" ht="15" customHeight="1" x14ac:dyDescent="0.25">
      <c r="C236" s="3"/>
      <c r="D236" s="3"/>
      <c r="E236" s="73"/>
      <c r="F236" s="6"/>
      <c r="G236" s="74"/>
      <c r="H236" s="74"/>
      <c r="I236" s="74"/>
      <c r="J236" s="74"/>
      <c r="K236" s="74"/>
      <c r="L236" s="74"/>
      <c r="M236" s="74"/>
      <c r="N236" s="7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3:41" s="75" customFormat="1" ht="15" customHeight="1" x14ac:dyDescent="0.25">
      <c r="C237" s="3"/>
      <c r="D237" s="3"/>
      <c r="E237" s="73"/>
      <c r="F237" s="6"/>
      <c r="G237" s="74"/>
      <c r="H237" s="74"/>
      <c r="I237" s="74"/>
      <c r="J237" s="74"/>
      <c r="K237" s="74"/>
      <c r="L237" s="74"/>
      <c r="M237" s="74"/>
      <c r="N237" s="7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3:41" s="75" customFormat="1" ht="15" customHeight="1" x14ac:dyDescent="0.25">
      <c r="C238" s="3"/>
      <c r="D238" s="3"/>
      <c r="E238" s="73"/>
      <c r="F238" s="6"/>
      <c r="G238" s="74"/>
      <c r="H238" s="74"/>
      <c r="I238" s="74"/>
      <c r="J238" s="74"/>
      <c r="K238" s="74"/>
      <c r="L238" s="74"/>
      <c r="M238" s="74"/>
      <c r="N238" s="7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3:41" s="75" customFormat="1" ht="15" customHeight="1" x14ac:dyDescent="0.25">
      <c r="C239" s="3"/>
      <c r="D239" s="3"/>
      <c r="E239" s="73"/>
      <c r="F239" s="6"/>
      <c r="G239" s="74"/>
      <c r="H239" s="74"/>
      <c r="I239" s="74"/>
      <c r="J239" s="74"/>
      <c r="K239" s="74"/>
      <c r="L239" s="74"/>
      <c r="M239" s="74"/>
      <c r="N239" s="7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</sheetData>
  <mergeCells count="37">
    <mergeCell ref="B22:K22"/>
    <mergeCell ref="B1:N1"/>
    <mergeCell ref="B2:N2"/>
    <mergeCell ref="B3:N3"/>
    <mergeCell ref="B4:N4"/>
    <mergeCell ref="B5:N5"/>
    <mergeCell ref="B6:B7"/>
    <mergeCell ref="C6:C7"/>
    <mergeCell ref="D6:D7"/>
    <mergeCell ref="E6:E7"/>
    <mergeCell ref="F6:F7"/>
    <mergeCell ref="G6:I6"/>
    <mergeCell ref="J6:J7"/>
    <mergeCell ref="K6:K7"/>
    <mergeCell ref="L6:N6"/>
    <mergeCell ref="B12:K12"/>
    <mergeCell ref="B99:K99"/>
    <mergeCell ref="B27:K27"/>
    <mergeCell ref="B33:K33"/>
    <mergeCell ref="B42:K42"/>
    <mergeCell ref="B51:K51"/>
    <mergeCell ref="B58:K58"/>
    <mergeCell ref="B64:K64"/>
    <mergeCell ref="B66:C66"/>
    <mergeCell ref="B75:C75"/>
    <mergeCell ref="B82:K82"/>
    <mergeCell ref="B95:K95"/>
    <mergeCell ref="B98:K98"/>
    <mergeCell ref="J107:N107"/>
    <mergeCell ref="C110:H110"/>
    <mergeCell ref="C111:H111"/>
    <mergeCell ref="C101:D101"/>
    <mergeCell ref="C102:D102"/>
    <mergeCell ref="C103:D103"/>
    <mergeCell ref="C104:D104"/>
    <mergeCell ref="C105:D105"/>
    <mergeCell ref="C106:D106"/>
  </mergeCells>
  <pageMargins left="0.25" right="0.25" top="0.75" bottom="0.75" header="0.3" footer="0.3"/>
  <pageSetup paperSize="9" scale="56" fitToHeight="0" orientation="landscape" r:id="rId1"/>
  <rowBreaks count="4" manualBreakCount="4">
    <brk id="33" min="1" max="13" man="1"/>
    <brk id="58" min="1" max="13" man="1"/>
    <brk id="82" min="1" max="13" man="1"/>
    <brk id="110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0BE6-9676-4FAB-AAA0-C41AAFE84A61}">
  <sheetPr>
    <pageSetUpPr fitToPage="1"/>
  </sheetPr>
  <dimension ref="B1:AO239"/>
  <sheetViews>
    <sheetView view="pageBreakPreview" topLeftCell="A91" zoomScale="85" zoomScaleNormal="80" zoomScaleSheetLayoutView="85" workbookViewId="0">
      <selection activeCell="C101" sqref="C101:H111"/>
    </sheetView>
  </sheetViews>
  <sheetFormatPr defaultRowHeight="12.75" x14ac:dyDescent="0.25"/>
  <cols>
    <col min="1" max="1" width="3.7109375" style="3" customWidth="1"/>
    <col min="2" max="2" width="7.7109375" style="75" customWidth="1"/>
    <col min="3" max="3" width="9.42578125" style="3" customWidth="1"/>
    <col min="4" max="4" width="107.42578125" style="3" customWidth="1"/>
    <col min="5" max="5" width="10.85546875" style="73" customWidth="1"/>
    <col min="6" max="6" width="5.7109375" style="6" customWidth="1"/>
    <col min="7" max="9" width="13.7109375" style="74" customWidth="1"/>
    <col min="10" max="10" width="15.85546875" style="74" customWidth="1"/>
    <col min="11" max="11" width="10.5703125" style="74" customWidth="1"/>
    <col min="12" max="13" width="14.7109375" style="74" customWidth="1"/>
    <col min="14" max="14" width="15.5703125" style="74" customWidth="1"/>
    <col min="15" max="15" width="4" style="3" hidden="1" customWidth="1"/>
    <col min="16" max="16" width="15.28515625" style="3" hidden="1" customWidth="1"/>
    <col min="17" max="17" width="12.85546875" style="3" hidden="1" customWidth="1"/>
    <col min="18" max="18" width="15.28515625" style="3" hidden="1" customWidth="1"/>
    <col min="19" max="19" width="12.140625" style="3" bestFit="1" customWidth="1"/>
    <col min="20" max="16384" width="9.140625" style="3"/>
  </cols>
  <sheetData>
    <row r="1" spans="2:41" ht="24" customHeight="1" x14ac:dyDescent="0.25"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1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23.25" customHeight="1" x14ac:dyDescent="0.25">
      <c r="B2" s="95" t="s">
        <v>185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22.5" customHeight="1" x14ac:dyDescent="0.25">
      <c r="B3" s="98" t="s">
        <v>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22.5" customHeight="1" x14ac:dyDescent="0.25">
      <c r="B4" s="101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2:41" ht="14.25" customHeight="1" x14ac:dyDescent="0.25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  <c r="O5" s="1"/>
      <c r="P5" s="2"/>
      <c r="Q5" s="2"/>
      <c r="R5" s="2"/>
      <c r="S5" s="2"/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5.95" customHeight="1" x14ac:dyDescent="0.25">
      <c r="B6" s="107" t="s">
        <v>4</v>
      </c>
      <c r="C6" s="107" t="s">
        <v>5</v>
      </c>
      <c r="D6" s="107" t="s">
        <v>6</v>
      </c>
      <c r="E6" s="107" t="s">
        <v>7</v>
      </c>
      <c r="F6" s="107" t="s">
        <v>8</v>
      </c>
      <c r="G6" s="91" t="s">
        <v>9</v>
      </c>
      <c r="H6" s="91"/>
      <c r="I6" s="91"/>
      <c r="J6" s="91" t="s">
        <v>10</v>
      </c>
      <c r="K6" s="91" t="s">
        <v>11</v>
      </c>
      <c r="L6" s="91" t="s">
        <v>12</v>
      </c>
      <c r="M6" s="91"/>
      <c r="N6" s="91"/>
      <c r="O6" s="1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2:41" s="6" customFormat="1" ht="50.25" customHeight="1" x14ac:dyDescent="0.25">
      <c r="B7" s="107"/>
      <c r="C7" s="107"/>
      <c r="D7" s="107"/>
      <c r="E7" s="107"/>
      <c r="F7" s="107"/>
      <c r="G7" s="4" t="s">
        <v>13</v>
      </c>
      <c r="H7" s="4" t="s">
        <v>14</v>
      </c>
      <c r="I7" s="4" t="s">
        <v>15</v>
      </c>
      <c r="J7" s="91"/>
      <c r="K7" s="91"/>
      <c r="L7" s="4" t="s">
        <v>16</v>
      </c>
      <c r="M7" s="4" t="s">
        <v>17</v>
      </c>
      <c r="N7" s="4" t="s">
        <v>18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20.25" customHeight="1" x14ac:dyDescent="0.25">
      <c r="B8" s="7">
        <v>1</v>
      </c>
      <c r="C8" s="8" t="s">
        <v>19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0"/>
      <c r="P8" s="10"/>
      <c r="Q8" s="10"/>
      <c r="R8" s="10"/>
      <c r="S8" s="10"/>
      <c r="T8" s="10"/>
      <c r="U8" s="10"/>
      <c r="V8" s="10"/>
      <c r="W8" s="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2:41" s="21" customFormat="1" ht="19.5" customHeight="1" x14ac:dyDescent="0.25">
      <c r="B9" s="11" t="s">
        <v>20</v>
      </c>
      <c r="C9" s="12" t="s">
        <v>21</v>
      </c>
      <c r="D9" s="13" t="s">
        <v>22</v>
      </c>
      <c r="E9" s="14">
        <f>'[1]memorial de cálculo'!E3</f>
        <v>1</v>
      </c>
      <c r="F9" s="15" t="s">
        <v>23</v>
      </c>
      <c r="G9" s="16">
        <f>'[1]Composições Próprias (2)'!I14</f>
        <v>214.38</v>
      </c>
      <c r="H9" s="16">
        <f>'[1]Composições Próprias (2)'!J14</f>
        <v>27.36</v>
      </c>
      <c r="I9" s="16">
        <f>G9+H9</f>
        <v>241.74</v>
      </c>
      <c r="J9" s="17">
        <f>ROUND(I9*E9,2)</f>
        <v>241.74</v>
      </c>
      <c r="K9" s="18">
        <v>0.24390000000000001</v>
      </c>
      <c r="L9" s="17">
        <f>ROUND((1+K9)*E9*G9,2)</f>
        <v>266.67</v>
      </c>
      <c r="M9" s="17">
        <f>ROUND((1+K9)*E9*H9,2)</f>
        <v>34.03</v>
      </c>
      <c r="N9" s="17">
        <f>ROUND(L9+M9,2)</f>
        <v>300.7</v>
      </c>
      <c r="O9" s="10"/>
      <c r="P9" s="10"/>
      <c r="Q9" s="10"/>
      <c r="R9" s="10"/>
      <c r="S9" s="10"/>
      <c r="T9" s="10"/>
      <c r="U9" s="10"/>
      <c r="V9" s="10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2:41" s="21" customFormat="1" ht="30" customHeight="1" x14ac:dyDescent="0.25">
      <c r="B10" s="11" t="s">
        <v>24</v>
      </c>
      <c r="C10" s="22">
        <v>99059</v>
      </c>
      <c r="D10" s="13" t="s">
        <v>25</v>
      </c>
      <c r="E10" s="14">
        <f>'[1]memorial de cálculo'!E4</f>
        <v>36.4</v>
      </c>
      <c r="F10" s="15" t="s">
        <v>26</v>
      </c>
      <c r="G10" s="16">
        <v>24.65</v>
      </c>
      <c r="H10" s="16">
        <v>19.2</v>
      </c>
      <c r="I10" s="16">
        <f>G10+H10</f>
        <v>43.849999999999994</v>
      </c>
      <c r="J10" s="17">
        <f>ROUND(I10*E10,2)</f>
        <v>1596.14</v>
      </c>
      <c r="K10" s="18">
        <v>0.24390000000000001</v>
      </c>
      <c r="L10" s="17">
        <f>ROUND((1+K10)*E10*G10,2)</f>
        <v>1116.0999999999999</v>
      </c>
      <c r="M10" s="17">
        <f>ROUND((1+K10)*E10*H10,2)</f>
        <v>869.34</v>
      </c>
      <c r="N10" s="17">
        <f>ROUND(L10+M10,2)</f>
        <v>1985.44</v>
      </c>
      <c r="O10" s="10"/>
      <c r="P10" s="10"/>
      <c r="Q10" s="10"/>
      <c r="R10" s="10"/>
      <c r="S10" s="10"/>
      <c r="T10" s="10"/>
      <c r="U10" s="10"/>
      <c r="V10" s="10"/>
      <c r="W10" s="19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2:41" s="21" customFormat="1" ht="19.5" customHeight="1" x14ac:dyDescent="0.25">
      <c r="B11" s="11" t="s">
        <v>27</v>
      </c>
      <c r="C11" s="22">
        <v>98525</v>
      </c>
      <c r="D11" s="13" t="s">
        <v>28</v>
      </c>
      <c r="E11" s="14">
        <f>'[1]memorial de cálculo'!E5</f>
        <v>35.82</v>
      </c>
      <c r="F11" s="15" t="s">
        <v>23</v>
      </c>
      <c r="G11" s="16">
        <v>0.13</v>
      </c>
      <c r="H11" s="16">
        <v>0.2</v>
      </c>
      <c r="I11" s="16">
        <f>G11+H11</f>
        <v>0.33</v>
      </c>
      <c r="J11" s="17">
        <f>ROUND(I11*E11,2)</f>
        <v>11.82</v>
      </c>
      <c r="K11" s="18">
        <v>0.24390000000000001</v>
      </c>
      <c r="L11" s="17">
        <f>ROUND((1+K11)*E11*G11,2)</f>
        <v>5.79</v>
      </c>
      <c r="M11" s="17">
        <f>ROUND((1+K11)*E11*H11,2)</f>
        <v>8.91</v>
      </c>
      <c r="N11" s="17">
        <f>ROUND(L11+M11,2)</f>
        <v>14.7</v>
      </c>
      <c r="O11" s="10"/>
      <c r="P11" s="10"/>
      <c r="Q11" s="10"/>
      <c r="R11" s="10"/>
      <c r="S11" s="10"/>
      <c r="T11" s="10"/>
      <c r="U11" s="10"/>
      <c r="V11" s="10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2:41" ht="20.25" customHeight="1" x14ac:dyDescent="0.25">
      <c r="B12" s="86" t="s">
        <v>29</v>
      </c>
      <c r="C12" s="87"/>
      <c r="D12" s="87"/>
      <c r="E12" s="87"/>
      <c r="F12" s="87"/>
      <c r="G12" s="87"/>
      <c r="H12" s="87"/>
      <c r="I12" s="87"/>
      <c r="J12" s="87"/>
      <c r="K12" s="87"/>
      <c r="L12" s="23">
        <f>SUM(L9:L11)</f>
        <v>1388.56</v>
      </c>
      <c r="M12" s="23">
        <f>SUM(M9:M11)</f>
        <v>912.28</v>
      </c>
      <c r="N12" s="23">
        <f>SUM(N9:N11)</f>
        <v>2300.8399999999997</v>
      </c>
      <c r="O12" s="10"/>
      <c r="P12" s="24">
        <f>L12+M12</f>
        <v>2300.84</v>
      </c>
      <c r="Q12" s="10"/>
      <c r="R12" s="10"/>
      <c r="S12" s="24"/>
      <c r="T12" s="10"/>
      <c r="U12" s="10"/>
      <c r="V12" s="10"/>
      <c r="W12" s="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ht="20.25" customHeight="1" x14ac:dyDescent="0.25">
      <c r="B13" s="7">
        <v>2</v>
      </c>
      <c r="C13" s="8" t="s">
        <v>30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s="21" customFormat="1" ht="19.5" customHeight="1" x14ac:dyDescent="0.25">
      <c r="B14" s="11" t="s">
        <v>31</v>
      </c>
      <c r="C14" s="22">
        <v>96522</v>
      </c>
      <c r="D14" s="13" t="s">
        <v>32</v>
      </c>
      <c r="E14" s="14">
        <f>'[1]memorial de cálculo'!E8</f>
        <v>7.6440000000000001</v>
      </c>
      <c r="F14" s="15" t="s">
        <v>33</v>
      </c>
      <c r="G14" s="16">
        <v>27.67</v>
      </c>
      <c r="H14" s="17">
        <v>92.17</v>
      </c>
      <c r="I14" s="16">
        <f t="shared" ref="I14:I21" si="0">G14+H14</f>
        <v>119.84</v>
      </c>
      <c r="J14" s="17">
        <f t="shared" ref="J14:J21" si="1">ROUND(I14*E14,2)</f>
        <v>916.06</v>
      </c>
      <c r="K14" s="18">
        <v>0.24390000000000001</v>
      </c>
      <c r="L14" s="17">
        <f t="shared" ref="L14:L21" si="2">ROUND((1+K14)*E14*G14,2)</f>
        <v>263.10000000000002</v>
      </c>
      <c r="M14" s="17">
        <f t="shared" ref="M14:M21" si="3">ROUND((1+K14)*E14*H14,2)</f>
        <v>876.39</v>
      </c>
      <c r="N14" s="17">
        <f t="shared" ref="N14:N21" si="4">ROUND(L14+M14,2)</f>
        <v>1139.49</v>
      </c>
      <c r="O14" s="10"/>
      <c r="P14" s="10"/>
      <c r="Q14" s="10"/>
      <c r="R14" s="10"/>
      <c r="S14" s="10"/>
      <c r="T14" s="10"/>
      <c r="U14" s="10"/>
      <c r="V14" s="10"/>
      <c r="W14" s="19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2:41" s="21" customFormat="1" ht="31.5" customHeight="1" x14ac:dyDescent="0.25">
      <c r="B15" s="11" t="s">
        <v>34</v>
      </c>
      <c r="C15" s="22">
        <v>96617</v>
      </c>
      <c r="D15" s="13" t="s">
        <v>35</v>
      </c>
      <c r="E15" s="14">
        <f>'[1]memorial de cálculo'!E9</f>
        <v>7.28</v>
      </c>
      <c r="F15" s="25" t="s">
        <v>23</v>
      </c>
      <c r="G15" s="16">
        <v>9.0500000000000007</v>
      </c>
      <c r="H15" s="17">
        <v>5.42</v>
      </c>
      <c r="I15" s="16">
        <f t="shared" si="0"/>
        <v>14.47</v>
      </c>
      <c r="J15" s="17">
        <f t="shared" si="1"/>
        <v>105.34</v>
      </c>
      <c r="K15" s="18">
        <v>0.24390000000000001</v>
      </c>
      <c r="L15" s="17">
        <f t="shared" si="2"/>
        <v>81.95</v>
      </c>
      <c r="M15" s="17">
        <f t="shared" si="3"/>
        <v>49.08</v>
      </c>
      <c r="N15" s="17">
        <f t="shared" si="4"/>
        <v>131.03</v>
      </c>
      <c r="O15" s="10"/>
      <c r="P15" s="10"/>
      <c r="Q15" s="10"/>
      <c r="R15" s="10"/>
      <c r="S15" s="10"/>
      <c r="T15" s="10"/>
      <c r="U15" s="10"/>
      <c r="V15" s="10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2:41" s="21" customFormat="1" ht="36.75" customHeight="1" x14ac:dyDescent="0.25">
      <c r="B16" s="26" t="s">
        <v>36</v>
      </c>
      <c r="C16" s="27" t="s">
        <v>37</v>
      </c>
      <c r="D16" s="13" t="s">
        <v>186</v>
      </c>
      <c r="E16" s="14">
        <f>'[1]memorial de cálculo'!E11</f>
        <v>8.1929999999999996</v>
      </c>
      <c r="F16" s="15" t="s">
        <v>33</v>
      </c>
      <c r="G16" s="16">
        <f>'[1]Composições Próprias (2)'!I24</f>
        <v>259.92350740740739</v>
      </c>
      <c r="H16" s="16">
        <f>'[1]Composições Próprias (2)'!J24</f>
        <v>229.16795999999999</v>
      </c>
      <c r="I16" s="16">
        <f t="shared" si="0"/>
        <v>489.09146740740738</v>
      </c>
      <c r="J16" s="28">
        <f t="shared" si="1"/>
        <v>4007.13</v>
      </c>
      <c r="K16" s="29">
        <v>0.24390000000000001</v>
      </c>
      <c r="L16" s="28">
        <f t="shared" si="2"/>
        <v>2648.95</v>
      </c>
      <c r="M16" s="28">
        <f t="shared" si="3"/>
        <v>2335.5100000000002</v>
      </c>
      <c r="N16" s="28">
        <f t="shared" si="4"/>
        <v>4984.46</v>
      </c>
      <c r="O16" s="10"/>
      <c r="P16" s="10"/>
      <c r="Q16" s="10"/>
      <c r="R16" s="10"/>
      <c r="S16" s="10"/>
      <c r="T16" s="10"/>
      <c r="U16" s="10"/>
      <c r="V16" s="10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ht="20.25" customHeight="1" x14ac:dyDescent="0.25">
      <c r="B17" s="11" t="s">
        <v>39</v>
      </c>
      <c r="C17" s="30">
        <v>96533</v>
      </c>
      <c r="D17" s="13" t="s">
        <v>40</v>
      </c>
      <c r="E17" s="14">
        <f>'[1]memorial de cálculo'!E12</f>
        <v>36.4</v>
      </c>
      <c r="F17" s="15" t="s">
        <v>23</v>
      </c>
      <c r="G17" s="16">
        <f>36.99</f>
        <v>36.99</v>
      </c>
      <c r="H17" s="17">
        <v>31.22</v>
      </c>
      <c r="I17" s="16">
        <f t="shared" si="0"/>
        <v>68.210000000000008</v>
      </c>
      <c r="J17" s="17">
        <f t="shared" si="1"/>
        <v>2482.84</v>
      </c>
      <c r="K17" s="18">
        <v>0.24390000000000001</v>
      </c>
      <c r="L17" s="17">
        <f t="shared" si="2"/>
        <v>1674.83</v>
      </c>
      <c r="M17" s="17">
        <f t="shared" si="3"/>
        <v>1413.58</v>
      </c>
      <c r="N17" s="17">
        <f t="shared" si="4"/>
        <v>3088.41</v>
      </c>
      <c r="O17" s="31"/>
      <c r="P17" s="10"/>
      <c r="Q17" s="10"/>
      <c r="R17" s="10"/>
      <c r="S17" s="10"/>
      <c r="T17" s="10"/>
      <c r="U17" s="10"/>
      <c r="V17" s="10"/>
      <c r="W17" s="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ht="20.25" customHeight="1" x14ac:dyDescent="0.25">
      <c r="B18" s="11" t="s">
        <v>41</v>
      </c>
      <c r="C18" s="32">
        <v>96543</v>
      </c>
      <c r="D18" s="13" t="s">
        <v>42</v>
      </c>
      <c r="E18" s="14">
        <f>'[1]memorial de cálculo'!E13</f>
        <v>24.664639999999999</v>
      </c>
      <c r="F18" s="15" t="s">
        <v>43</v>
      </c>
      <c r="G18" s="16">
        <v>14.47</v>
      </c>
      <c r="H18" s="17">
        <v>5.24</v>
      </c>
      <c r="I18" s="16">
        <f t="shared" si="0"/>
        <v>19.71</v>
      </c>
      <c r="J18" s="17">
        <f t="shared" si="1"/>
        <v>486.14</v>
      </c>
      <c r="K18" s="18">
        <v>0.24390000000000001</v>
      </c>
      <c r="L18" s="17">
        <f t="shared" si="2"/>
        <v>443.94</v>
      </c>
      <c r="M18" s="17">
        <f t="shared" si="3"/>
        <v>160.77000000000001</v>
      </c>
      <c r="N18" s="17">
        <f t="shared" si="4"/>
        <v>604.71</v>
      </c>
      <c r="O18" s="10"/>
      <c r="P18" s="10"/>
      <c r="Q18" s="10"/>
      <c r="R18" s="10"/>
      <c r="S18" s="10"/>
      <c r="T18" s="10"/>
      <c r="U18" s="10"/>
      <c r="V18" s="10"/>
      <c r="W18" s="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ht="20.25" customHeight="1" x14ac:dyDescent="0.25">
      <c r="B19" s="11" t="s">
        <v>44</v>
      </c>
      <c r="C19" s="32">
        <v>96545</v>
      </c>
      <c r="D19" s="13" t="s">
        <v>45</v>
      </c>
      <c r="E19" s="14">
        <f>'[1]memorial de cálculo'!E14</f>
        <v>89.8352</v>
      </c>
      <c r="F19" s="15" t="s">
        <v>43</v>
      </c>
      <c r="G19" s="16">
        <v>15.58</v>
      </c>
      <c r="H19" s="17">
        <v>2.69</v>
      </c>
      <c r="I19" s="16">
        <f t="shared" si="0"/>
        <v>18.27</v>
      </c>
      <c r="J19" s="17">
        <f t="shared" si="1"/>
        <v>1641.29</v>
      </c>
      <c r="K19" s="18">
        <v>0.24390000000000001</v>
      </c>
      <c r="L19" s="17">
        <f t="shared" si="2"/>
        <v>1741</v>
      </c>
      <c r="M19" s="17">
        <f t="shared" si="3"/>
        <v>300.60000000000002</v>
      </c>
      <c r="N19" s="17">
        <f t="shared" si="4"/>
        <v>2041.6</v>
      </c>
      <c r="O19" s="10"/>
      <c r="P19" s="10"/>
      <c r="Q19" s="10"/>
      <c r="R19" s="10"/>
      <c r="S19" s="10"/>
      <c r="T19" s="10"/>
      <c r="U19" s="10"/>
      <c r="V19" s="10"/>
      <c r="W19" s="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s="21" customFormat="1" ht="18.75" customHeight="1" x14ac:dyDescent="0.25">
      <c r="B20" s="11" t="s">
        <v>46</v>
      </c>
      <c r="C20" s="32">
        <v>98557</v>
      </c>
      <c r="D20" s="33" t="s">
        <v>47</v>
      </c>
      <c r="E20" s="14">
        <f>'[1]memorial de cálculo'!E15</f>
        <v>29.12</v>
      </c>
      <c r="F20" s="15" t="s">
        <v>23</v>
      </c>
      <c r="G20" s="16">
        <v>25.1</v>
      </c>
      <c r="H20" s="16">
        <v>8.44</v>
      </c>
      <c r="I20" s="16">
        <f t="shared" si="0"/>
        <v>33.54</v>
      </c>
      <c r="J20" s="17">
        <f t="shared" si="1"/>
        <v>976.68</v>
      </c>
      <c r="K20" s="18">
        <v>0.24390000000000001</v>
      </c>
      <c r="L20" s="17">
        <f t="shared" si="2"/>
        <v>909.18</v>
      </c>
      <c r="M20" s="17">
        <f t="shared" si="3"/>
        <v>305.72000000000003</v>
      </c>
      <c r="N20" s="17">
        <f t="shared" si="4"/>
        <v>1214.9000000000001</v>
      </c>
      <c r="O20" s="10"/>
      <c r="P20" s="10"/>
      <c r="Q20" s="10"/>
      <c r="R20" s="10"/>
      <c r="S20" s="10"/>
      <c r="T20" s="10"/>
      <c r="U20" s="10"/>
      <c r="V20" s="10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ht="28.5" customHeight="1" x14ac:dyDescent="0.25">
      <c r="B21" s="11" t="s">
        <v>48</v>
      </c>
      <c r="C21" s="22">
        <v>94966</v>
      </c>
      <c r="D21" s="13" t="s">
        <v>49</v>
      </c>
      <c r="E21" s="14">
        <f>'[1]memorial de cálculo'!E16</f>
        <v>2.1839999999999997</v>
      </c>
      <c r="F21" s="15" t="s">
        <v>33</v>
      </c>
      <c r="G21" s="16">
        <v>341.46</v>
      </c>
      <c r="H21" s="17">
        <v>54.65</v>
      </c>
      <c r="I21" s="16">
        <f t="shared" si="0"/>
        <v>396.10999999999996</v>
      </c>
      <c r="J21" s="17">
        <f t="shared" si="1"/>
        <v>865.1</v>
      </c>
      <c r="K21" s="18">
        <v>0.24390000000000001</v>
      </c>
      <c r="L21" s="17">
        <f t="shared" si="2"/>
        <v>927.64</v>
      </c>
      <c r="M21" s="17">
        <f t="shared" si="3"/>
        <v>148.47</v>
      </c>
      <c r="N21" s="17">
        <f t="shared" si="4"/>
        <v>1076.1099999999999</v>
      </c>
      <c r="O21" s="10"/>
      <c r="P21" s="10"/>
      <c r="Q21" s="10"/>
      <c r="R21" s="10"/>
      <c r="S21" s="10"/>
      <c r="T21" s="10"/>
      <c r="U21" s="10"/>
      <c r="V21" s="10"/>
      <c r="W21" s="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 ht="20.25" customHeight="1" x14ac:dyDescent="0.25">
      <c r="B22" s="86" t="s">
        <v>50</v>
      </c>
      <c r="C22" s="87"/>
      <c r="D22" s="87"/>
      <c r="E22" s="87"/>
      <c r="F22" s="87"/>
      <c r="G22" s="87"/>
      <c r="H22" s="87"/>
      <c r="I22" s="87"/>
      <c r="J22" s="87"/>
      <c r="K22" s="87"/>
      <c r="L22" s="23">
        <f>SUM(L14:L21)</f>
        <v>8690.59</v>
      </c>
      <c r="M22" s="23">
        <f>SUM(M14:M21)</f>
        <v>5590.1200000000017</v>
      </c>
      <c r="N22" s="23">
        <f>SUM(N14:N21)</f>
        <v>14280.71</v>
      </c>
      <c r="O22" s="10"/>
      <c r="P22" s="24">
        <f>L22+M22</f>
        <v>14280.710000000003</v>
      </c>
      <c r="Q22" s="10"/>
      <c r="R22" s="10"/>
      <c r="S22" s="24"/>
      <c r="T22" s="10"/>
      <c r="U22" s="10"/>
      <c r="V22" s="10"/>
      <c r="W22" s="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 ht="20.25" customHeight="1" x14ac:dyDescent="0.25">
      <c r="B23" s="7">
        <v>3</v>
      </c>
      <c r="C23" s="8" t="s">
        <v>51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10"/>
      <c r="P23" s="10"/>
      <c r="Q23" s="10"/>
      <c r="R23" s="10"/>
      <c r="S23" s="10"/>
      <c r="T23" s="10"/>
      <c r="U23" s="10"/>
      <c r="V23" s="10"/>
      <c r="W23" s="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 ht="20.25" customHeight="1" x14ac:dyDescent="0.25">
      <c r="B24" s="11" t="s">
        <v>52</v>
      </c>
      <c r="C24" s="32">
        <v>89996</v>
      </c>
      <c r="D24" s="13" t="s">
        <v>53</v>
      </c>
      <c r="E24" s="14">
        <f>'[1]memorial de cálculo'!E18</f>
        <v>79.794720000000012</v>
      </c>
      <c r="F24" s="15" t="s">
        <v>43</v>
      </c>
      <c r="G24" s="16">
        <v>12.45</v>
      </c>
      <c r="H24" s="17">
        <v>1.58</v>
      </c>
      <c r="I24" s="34">
        <f t="shared" ref="I24" si="5">G24+H24</f>
        <v>14.03</v>
      </c>
      <c r="J24" s="17">
        <f t="shared" ref="J24" si="6">ROUND(I24*E24,2)</f>
        <v>1119.52</v>
      </c>
      <c r="K24" s="18">
        <v>0.24390000000000001</v>
      </c>
      <c r="L24" s="17">
        <f t="shared" ref="L24" si="7">ROUND((1+K24)*E24*G24,2)</f>
        <v>1235.75</v>
      </c>
      <c r="M24" s="17">
        <f t="shared" ref="M24" si="8">ROUND((1+K24)*E24*H24,2)</f>
        <v>156.83000000000001</v>
      </c>
      <c r="N24" s="17">
        <f t="shared" ref="N24" si="9">ROUND(L24+M24,2)</f>
        <v>1392.58</v>
      </c>
      <c r="O24" s="31"/>
      <c r="P24" s="10"/>
      <c r="Q24" s="10"/>
      <c r="R24" s="10"/>
      <c r="S24" s="10"/>
      <c r="T24" s="10"/>
      <c r="U24" s="10"/>
      <c r="V24" s="10"/>
      <c r="W24" s="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1" ht="28.5" customHeight="1" x14ac:dyDescent="0.25">
      <c r="B25" s="11" t="s">
        <v>54</v>
      </c>
      <c r="C25" s="22">
        <v>94966</v>
      </c>
      <c r="D25" s="13" t="s">
        <v>55</v>
      </c>
      <c r="E25" s="14">
        <f>'[1]memorial de cálculo'!E22</f>
        <v>0.48599999999999999</v>
      </c>
      <c r="F25" s="15" t="s">
        <v>33</v>
      </c>
      <c r="G25" s="16">
        <v>341.46</v>
      </c>
      <c r="H25" s="17">
        <v>54.65</v>
      </c>
      <c r="I25" s="34">
        <f>G25+H25</f>
        <v>396.10999999999996</v>
      </c>
      <c r="J25" s="17">
        <f>ROUND(I25*E25,2)</f>
        <v>192.51</v>
      </c>
      <c r="K25" s="18">
        <v>0.24390000000000001</v>
      </c>
      <c r="L25" s="17">
        <f>ROUND((1+K25)*E25*G25,2)</f>
        <v>206.42</v>
      </c>
      <c r="M25" s="17">
        <f>ROUND((1+K25)*E25*H25,2)</f>
        <v>33.04</v>
      </c>
      <c r="N25" s="17">
        <f>ROUND(L25+M25,2)</f>
        <v>239.46</v>
      </c>
      <c r="O25" s="10"/>
      <c r="P25" s="24" t="e">
        <f>#REF!+L24+#REF!+#REF!+#REF!+L32+L25</f>
        <v>#REF!</v>
      </c>
      <c r="Q25" s="24" t="e">
        <f>#REF!+M24+#REF!+#REF!+#REF!+M32+M25</f>
        <v>#REF!</v>
      </c>
      <c r="R25" s="10"/>
      <c r="S25" s="10"/>
      <c r="T25" s="10"/>
      <c r="U25" s="10"/>
      <c r="V25" s="10"/>
      <c r="W25" s="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28.5" customHeight="1" x14ac:dyDescent="0.25">
      <c r="B26" s="11" t="s">
        <v>56</v>
      </c>
      <c r="C26" s="22" t="s">
        <v>57</v>
      </c>
      <c r="D26" s="13" t="s">
        <v>58</v>
      </c>
      <c r="E26" s="14">
        <v>1</v>
      </c>
      <c r="F26" s="15" t="s">
        <v>8</v>
      </c>
      <c r="G26" s="16">
        <v>108.8</v>
      </c>
      <c r="H26" s="16">
        <v>229.16795999999999</v>
      </c>
      <c r="I26" s="34">
        <f>G26+H26</f>
        <v>337.96796000000001</v>
      </c>
      <c r="J26" s="17">
        <f>ROUND(I26*E26,2)</f>
        <v>337.97</v>
      </c>
      <c r="K26" s="18">
        <v>0.24390000000000001</v>
      </c>
      <c r="L26" s="17">
        <f>ROUND((1+K26)*E26*G26,2)</f>
        <v>135.34</v>
      </c>
      <c r="M26" s="17">
        <f>ROUND((1+K26)*E26*H26,2)</f>
        <v>285.06</v>
      </c>
      <c r="N26" s="17">
        <f>ROUND(L26+M26,2)</f>
        <v>420.4</v>
      </c>
      <c r="O26" s="10"/>
      <c r="P26" s="24"/>
      <c r="Q26" s="24"/>
      <c r="R26" s="10"/>
      <c r="S26" s="10"/>
      <c r="T26" s="10"/>
      <c r="U26" s="10"/>
      <c r="V26" s="10"/>
      <c r="W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2:41" ht="20.25" customHeight="1" x14ac:dyDescent="0.25">
      <c r="B27" s="86" t="s">
        <v>59</v>
      </c>
      <c r="C27" s="87"/>
      <c r="D27" s="87"/>
      <c r="E27" s="87"/>
      <c r="F27" s="87"/>
      <c r="G27" s="87"/>
      <c r="H27" s="87"/>
      <c r="I27" s="87"/>
      <c r="J27" s="87"/>
      <c r="K27" s="87"/>
      <c r="L27" s="23">
        <f t="shared" ref="L27:M27" si="10">SUM(L24:L26)</f>
        <v>1577.51</v>
      </c>
      <c r="M27" s="23">
        <f t="shared" si="10"/>
        <v>474.93</v>
      </c>
      <c r="N27" s="23">
        <f>SUM(N24:N26)</f>
        <v>2052.44</v>
      </c>
      <c r="O27" s="10"/>
      <c r="P27" s="24">
        <f>L27+M27</f>
        <v>2052.44</v>
      </c>
      <c r="Q27" s="10"/>
      <c r="R27" s="10"/>
      <c r="S27" s="24"/>
      <c r="T27" s="10"/>
      <c r="U27" s="10"/>
      <c r="V27" s="10"/>
      <c r="W27" s="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41" ht="20.25" customHeight="1" x14ac:dyDescent="0.25">
      <c r="B28" s="7">
        <v>4</v>
      </c>
      <c r="C28" s="8" t="s">
        <v>60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10"/>
      <c r="P28" s="10"/>
      <c r="Q28" s="10"/>
      <c r="R28" s="10"/>
      <c r="S28" s="10"/>
      <c r="T28" s="10"/>
      <c r="U28" s="10"/>
      <c r="V28" s="10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 s="21" customFormat="1" ht="21.75" customHeight="1" x14ac:dyDescent="0.25">
      <c r="B29" s="11" t="s">
        <v>61</v>
      </c>
      <c r="C29" s="32">
        <v>89284</v>
      </c>
      <c r="D29" s="33" t="s">
        <v>62</v>
      </c>
      <c r="E29" s="14">
        <f>'[1]memorial de cálculo'!E24</f>
        <v>83.039999999999992</v>
      </c>
      <c r="F29" s="15" t="s">
        <v>23</v>
      </c>
      <c r="G29" s="16">
        <v>42.41</v>
      </c>
      <c r="H29" s="17">
        <v>13.75</v>
      </c>
      <c r="I29" s="16">
        <f>G29+H29</f>
        <v>56.16</v>
      </c>
      <c r="J29" s="17">
        <f>ROUND(I29*E29,2)</f>
        <v>4663.53</v>
      </c>
      <c r="K29" s="18">
        <v>0.24390000000000001</v>
      </c>
      <c r="L29" s="17">
        <f>ROUND((1+K29)*E29*G29,2)</f>
        <v>4380.68</v>
      </c>
      <c r="M29" s="17">
        <f>ROUND((1+K29)*E29*H29,2)</f>
        <v>1420.29</v>
      </c>
      <c r="N29" s="17">
        <f>ROUND(L29+M29,2)</f>
        <v>5800.97</v>
      </c>
      <c r="O29" s="10"/>
      <c r="P29" s="10"/>
      <c r="Q29" s="10"/>
      <c r="R29" s="10"/>
      <c r="S29" s="10"/>
      <c r="T29" s="10"/>
      <c r="U29" s="10"/>
      <c r="V29" s="10"/>
      <c r="W29" s="19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ht="21" customHeight="1" x14ac:dyDescent="0.25">
      <c r="B30" s="11" t="s">
        <v>63</v>
      </c>
      <c r="C30" s="32">
        <v>93186</v>
      </c>
      <c r="D30" s="33" t="s">
        <v>64</v>
      </c>
      <c r="E30" s="14">
        <f>7.4+6</f>
        <v>13.4</v>
      </c>
      <c r="F30" s="15" t="s">
        <v>26</v>
      </c>
      <c r="G30" s="16">
        <v>55.75</v>
      </c>
      <c r="H30" s="16">
        <v>16.96</v>
      </c>
      <c r="I30" s="34">
        <f t="shared" ref="I30:I31" si="11">G30+H30</f>
        <v>72.710000000000008</v>
      </c>
      <c r="J30" s="17">
        <f t="shared" ref="J30:J31" si="12">ROUND(I30*E30,2)</f>
        <v>974.31</v>
      </c>
      <c r="K30" s="18">
        <v>0.24390000000000001</v>
      </c>
      <c r="L30" s="17">
        <f t="shared" ref="L30:L31" si="13">ROUND((1+K30)*E30*G30,2)</f>
        <v>929.26</v>
      </c>
      <c r="M30" s="17">
        <f t="shared" ref="M30:M31" si="14">ROUND((1+K30)*E30*H30,2)</f>
        <v>282.69</v>
      </c>
      <c r="N30" s="17">
        <f t="shared" ref="N30:N31" si="15">ROUND(L30+M30,2)</f>
        <v>1211.95</v>
      </c>
      <c r="O30" s="10"/>
      <c r="P30" s="10"/>
      <c r="Q30" s="10"/>
      <c r="R30" s="10"/>
      <c r="S30" s="10"/>
      <c r="T30" s="10"/>
      <c r="U30" s="10"/>
      <c r="V30" s="10"/>
      <c r="W30" s="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2:41" ht="21" customHeight="1" x14ac:dyDescent="0.25">
      <c r="B31" s="11" t="s">
        <v>65</v>
      </c>
      <c r="C31" s="32">
        <v>93188</v>
      </c>
      <c r="D31" s="13" t="s">
        <v>66</v>
      </c>
      <c r="E31" s="14">
        <v>6</v>
      </c>
      <c r="F31" s="25" t="s">
        <v>26</v>
      </c>
      <c r="G31" s="16">
        <v>49.06</v>
      </c>
      <c r="H31" s="16">
        <v>15.97</v>
      </c>
      <c r="I31" s="34">
        <f t="shared" si="11"/>
        <v>65.03</v>
      </c>
      <c r="J31" s="17">
        <f t="shared" si="12"/>
        <v>390.18</v>
      </c>
      <c r="K31" s="18">
        <v>0.24390000000000001</v>
      </c>
      <c r="L31" s="17">
        <f t="shared" si="13"/>
        <v>366.15</v>
      </c>
      <c r="M31" s="17">
        <f t="shared" si="14"/>
        <v>119.19</v>
      </c>
      <c r="N31" s="17">
        <f t="shared" si="15"/>
        <v>485.34</v>
      </c>
      <c r="O31" s="10"/>
      <c r="P31" s="10"/>
      <c r="Q31" s="10"/>
      <c r="R31" s="10"/>
      <c r="S31" s="10"/>
      <c r="T31" s="10"/>
      <c r="U31" s="10"/>
      <c r="V31" s="10"/>
      <c r="W31" s="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2:41" ht="28.5" customHeight="1" x14ac:dyDescent="0.25">
      <c r="B32" s="11" t="s">
        <v>67</v>
      </c>
      <c r="C32" s="32">
        <v>93205</v>
      </c>
      <c r="D32" s="13" t="s">
        <v>68</v>
      </c>
      <c r="E32" s="14">
        <v>10.6</v>
      </c>
      <c r="F32" s="15" t="s">
        <v>26</v>
      </c>
      <c r="G32" s="16">
        <v>30.67</v>
      </c>
      <c r="H32" s="17">
        <v>6.75</v>
      </c>
      <c r="I32" s="34">
        <f>G32+H32</f>
        <v>37.42</v>
      </c>
      <c r="J32" s="17">
        <f>ROUND(I32*E32,2)</f>
        <v>396.65</v>
      </c>
      <c r="K32" s="18">
        <v>0.24390000000000001</v>
      </c>
      <c r="L32" s="17">
        <f>ROUND((1+K32)*E32*G32,2)</f>
        <v>404.39</v>
      </c>
      <c r="M32" s="17">
        <f>ROUND((1+K32)*E32*H32,2)</f>
        <v>89</v>
      </c>
      <c r="N32" s="17">
        <f>ROUND(L32+M32,2)</f>
        <v>493.39</v>
      </c>
      <c r="O32" s="31"/>
      <c r="P32" s="10"/>
      <c r="Q32" s="10"/>
      <c r="R32" s="10"/>
      <c r="S32" s="24"/>
      <c r="T32" s="10"/>
      <c r="U32" s="10"/>
      <c r="V32" s="10"/>
      <c r="W32" s="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2:41" ht="20.25" customHeight="1" x14ac:dyDescent="0.25">
      <c r="B33" s="86" t="s">
        <v>69</v>
      </c>
      <c r="C33" s="87"/>
      <c r="D33" s="87"/>
      <c r="E33" s="87"/>
      <c r="F33" s="87"/>
      <c r="G33" s="87"/>
      <c r="H33" s="87"/>
      <c r="I33" s="87"/>
      <c r="J33" s="87"/>
      <c r="K33" s="87"/>
      <c r="L33" s="23">
        <f>SUM(L29:L32)</f>
        <v>6080.4800000000005</v>
      </c>
      <c r="M33" s="23">
        <f>SUM(M29:M32)</f>
        <v>1911.17</v>
      </c>
      <c r="N33" s="23">
        <f>SUM(N29:N32)</f>
        <v>7991.6500000000005</v>
      </c>
      <c r="O33" s="10"/>
      <c r="P33" s="24" t="e">
        <f>#REF!+P25+P23</f>
        <v>#REF!</v>
      </c>
      <c r="Q33" s="24" t="e">
        <f>#REF!+Q25+Q23</f>
        <v>#REF!</v>
      </c>
      <c r="R33" s="24">
        <f>M33+L33</f>
        <v>7991.6500000000005</v>
      </c>
      <c r="S33" s="10"/>
      <c r="T33" s="10"/>
      <c r="U33" s="10"/>
      <c r="V33" s="10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 ht="20.25" customHeight="1" x14ac:dyDescent="0.25">
      <c r="B34" s="7">
        <v>5</v>
      </c>
      <c r="C34" s="8" t="s">
        <v>70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10"/>
      <c r="P34" s="10"/>
      <c r="Q34" s="10"/>
      <c r="R34" s="10"/>
      <c r="S34" s="10"/>
      <c r="T34" s="10"/>
      <c r="U34" s="10"/>
      <c r="V34" s="10"/>
      <c r="W34" s="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 s="21" customFormat="1" ht="28.5" customHeight="1" x14ac:dyDescent="0.25">
      <c r="B35" s="11" t="s">
        <v>71</v>
      </c>
      <c r="C35" s="32">
        <v>92565</v>
      </c>
      <c r="D35" s="33" t="s">
        <v>72</v>
      </c>
      <c r="E35" s="14">
        <f>'[1]memorial de cálculo'!E29</f>
        <v>36</v>
      </c>
      <c r="F35" s="15" t="s">
        <v>23</v>
      </c>
      <c r="G35" s="16">
        <v>23.11</v>
      </c>
      <c r="H35" s="16">
        <v>8.15</v>
      </c>
      <c r="I35" s="16">
        <f t="shared" ref="I35:I41" si="16">G35+H35</f>
        <v>31.259999999999998</v>
      </c>
      <c r="J35" s="17">
        <f t="shared" ref="J35:J41" si="17">ROUND(I35*E35,2)</f>
        <v>1125.3599999999999</v>
      </c>
      <c r="K35" s="18">
        <v>0.24390000000000001</v>
      </c>
      <c r="L35" s="17">
        <f t="shared" ref="L35:L41" si="18">ROUND((1+K35)*E35*G35,2)</f>
        <v>1034.8800000000001</v>
      </c>
      <c r="M35" s="17">
        <f t="shared" ref="M35:M41" si="19">ROUND((1+K35)*E35*H35,2)</f>
        <v>364.96</v>
      </c>
      <c r="N35" s="17">
        <f t="shared" ref="N35:N41" si="20">ROUND(L35+M35,2)</f>
        <v>1399.84</v>
      </c>
      <c r="O35" s="10"/>
      <c r="P35" s="35">
        <f>L35</f>
        <v>1034.8800000000001</v>
      </c>
      <c r="Q35" s="35">
        <f>M35</f>
        <v>364.96</v>
      </c>
      <c r="R35" s="10"/>
      <c r="S35" s="10"/>
      <c r="T35" s="10"/>
      <c r="U35" s="10"/>
      <c r="V35" s="10"/>
      <c r="W35" s="19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s="21" customFormat="1" ht="32.25" customHeight="1" x14ac:dyDescent="0.25">
      <c r="B36" s="11" t="s">
        <v>73</v>
      </c>
      <c r="C36" s="32">
        <v>96111</v>
      </c>
      <c r="D36" s="33" t="s">
        <v>74</v>
      </c>
      <c r="E36" s="14">
        <f>'[1]memorial de cálculo'!E30</f>
        <v>30.719999999999995</v>
      </c>
      <c r="F36" s="15" t="s">
        <v>23</v>
      </c>
      <c r="G36" s="16">
        <v>56.1</v>
      </c>
      <c r="H36" s="16">
        <v>9.67</v>
      </c>
      <c r="I36" s="16">
        <f t="shared" si="16"/>
        <v>65.77</v>
      </c>
      <c r="J36" s="17">
        <f t="shared" si="17"/>
        <v>2020.45</v>
      </c>
      <c r="K36" s="18">
        <v>0.24390000000000001</v>
      </c>
      <c r="L36" s="17">
        <f t="shared" si="18"/>
        <v>2143.73</v>
      </c>
      <c r="M36" s="17">
        <f t="shared" si="19"/>
        <v>369.52</v>
      </c>
      <c r="N36" s="17">
        <f t="shared" si="20"/>
        <v>2513.25</v>
      </c>
      <c r="O36" s="10"/>
      <c r="P36" s="35"/>
      <c r="Q36" s="35"/>
      <c r="R36" s="10"/>
      <c r="S36" s="10"/>
      <c r="T36" s="10"/>
      <c r="U36" s="10"/>
      <c r="V36" s="10"/>
      <c r="W36" s="19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s="21" customFormat="1" ht="16.5" customHeight="1" x14ac:dyDescent="0.25">
      <c r="B37" s="11" t="s">
        <v>75</v>
      </c>
      <c r="C37" s="32">
        <v>96121</v>
      </c>
      <c r="D37" s="33" t="s">
        <v>76</v>
      </c>
      <c r="E37" s="14">
        <f>'[1]memorial de cálculo'!E31</f>
        <v>45.87</v>
      </c>
      <c r="F37" s="15" t="s">
        <v>26</v>
      </c>
      <c r="G37" s="16">
        <v>8.41</v>
      </c>
      <c r="H37" s="16">
        <v>2.4900000000000002</v>
      </c>
      <c r="I37" s="16">
        <f t="shared" si="16"/>
        <v>10.9</v>
      </c>
      <c r="J37" s="17">
        <f t="shared" si="17"/>
        <v>499.98</v>
      </c>
      <c r="K37" s="18">
        <v>0.24390000000000001</v>
      </c>
      <c r="L37" s="17">
        <f t="shared" si="18"/>
        <v>479.86</v>
      </c>
      <c r="M37" s="17">
        <f t="shared" si="19"/>
        <v>142.07</v>
      </c>
      <c r="N37" s="17">
        <f t="shared" si="20"/>
        <v>621.92999999999995</v>
      </c>
      <c r="O37" s="10"/>
      <c r="P37" s="35"/>
      <c r="Q37" s="35"/>
      <c r="R37" s="10"/>
      <c r="S37" s="10"/>
      <c r="T37" s="10"/>
      <c r="U37" s="10"/>
      <c r="V37" s="10"/>
      <c r="W37" s="19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s="21" customFormat="1" ht="45.75" customHeight="1" x14ac:dyDescent="0.25">
      <c r="B38" s="11" t="s">
        <v>77</v>
      </c>
      <c r="C38" s="32">
        <v>94210</v>
      </c>
      <c r="D38" s="33" t="s">
        <v>78</v>
      </c>
      <c r="E38" s="14">
        <f>'[1]memorial de cálculo'!E32</f>
        <v>36</v>
      </c>
      <c r="F38" s="15" t="s">
        <v>23</v>
      </c>
      <c r="G38" s="16">
        <v>43.36</v>
      </c>
      <c r="H38" s="16">
        <v>4.49</v>
      </c>
      <c r="I38" s="16">
        <f t="shared" si="16"/>
        <v>47.85</v>
      </c>
      <c r="J38" s="17">
        <f t="shared" si="17"/>
        <v>1722.6</v>
      </c>
      <c r="K38" s="18">
        <v>0.24390000000000001</v>
      </c>
      <c r="L38" s="17">
        <f t="shared" si="18"/>
        <v>1941.68</v>
      </c>
      <c r="M38" s="17">
        <f t="shared" si="19"/>
        <v>201.06</v>
      </c>
      <c r="N38" s="17">
        <f t="shared" si="20"/>
        <v>2142.7399999999998</v>
      </c>
      <c r="O38" s="10"/>
      <c r="P38" s="35"/>
      <c r="Q38" s="35"/>
      <c r="R38" s="10"/>
      <c r="S38" s="10"/>
      <c r="T38" s="10"/>
      <c r="U38" s="10"/>
      <c r="V38" s="10"/>
      <c r="W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s="21" customFormat="1" ht="32.25" customHeight="1" x14ac:dyDescent="0.25">
      <c r="B39" s="11" t="s">
        <v>79</v>
      </c>
      <c r="C39" s="32">
        <v>94223</v>
      </c>
      <c r="D39" s="33" t="s">
        <v>80</v>
      </c>
      <c r="E39" s="14">
        <f>'[1]memorial de cálculo'!E33</f>
        <v>7.5</v>
      </c>
      <c r="F39" s="15" t="s">
        <v>26</v>
      </c>
      <c r="G39" s="16">
        <v>52.83</v>
      </c>
      <c r="H39" s="16">
        <v>1.99</v>
      </c>
      <c r="I39" s="16">
        <f t="shared" si="16"/>
        <v>54.82</v>
      </c>
      <c r="J39" s="17">
        <f t="shared" si="17"/>
        <v>411.15</v>
      </c>
      <c r="K39" s="18">
        <v>0.24390000000000001</v>
      </c>
      <c r="L39" s="17">
        <f t="shared" si="18"/>
        <v>492.86</v>
      </c>
      <c r="M39" s="17">
        <f t="shared" si="19"/>
        <v>18.57</v>
      </c>
      <c r="N39" s="17">
        <f t="shared" si="20"/>
        <v>511.43</v>
      </c>
      <c r="O39" s="10"/>
      <c r="P39" s="35"/>
      <c r="Q39" s="35"/>
      <c r="R39" s="10"/>
      <c r="S39" s="10"/>
      <c r="T39" s="10"/>
      <c r="U39" s="10"/>
      <c r="V39" s="10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s="21" customFormat="1" ht="22.5" customHeight="1" x14ac:dyDescent="0.25">
      <c r="B40" s="11" t="s">
        <v>81</v>
      </c>
      <c r="C40" s="32">
        <v>96112</v>
      </c>
      <c r="D40" s="33" t="s">
        <v>82</v>
      </c>
      <c r="E40" s="14">
        <f>'[2]memorial de cálculo'!E34</f>
        <v>7.4579999999999993</v>
      </c>
      <c r="F40" s="15" t="s">
        <v>23</v>
      </c>
      <c r="G40" s="16">
        <f>'[2]Composições Próprias (2)'!I117</f>
        <v>69.359908822740692</v>
      </c>
      <c r="H40" s="16">
        <f>'[2]Composições Próprias (2)'!J117</f>
        <v>2.2941807455081791</v>
      </c>
      <c r="I40" s="16">
        <f t="shared" si="16"/>
        <v>71.654089568248878</v>
      </c>
      <c r="J40" s="17">
        <f t="shared" si="17"/>
        <v>534.4</v>
      </c>
      <c r="K40" s="18">
        <v>0.24390000000000001</v>
      </c>
      <c r="L40" s="17">
        <f t="shared" si="18"/>
        <v>643.45000000000005</v>
      </c>
      <c r="M40" s="17">
        <f t="shared" si="19"/>
        <v>21.28</v>
      </c>
      <c r="N40" s="17">
        <f t="shared" si="20"/>
        <v>664.73</v>
      </c>
      <c r="O40" s="10"/>
      <c r="P40" s="35"/>
      <c r="Q40" s="35"/>
      <c r="R40" s="10"/>
      <c r="S40" s="10"/>
      <c r="T40" s="10"/>
      <c r="U40" s="10"/>
      <c r="V40" s="10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s="21" customFormat="1" ht="29.25" customHeight="1" x14ac:dyDescent="0.25">
      <c r="B41" s="11" t="s">
        <v>83</v>
      </c>
      <c r="C41" s="32">
        <v>101964</v>
      </c>
      <c r="D41" s="33" t="s">
        <v>84</v>
      </c>
      <c r="E41" s="14">
        <v>3.1</v>
      </c>
      <c r="F41" s="15" t="s">
        <v>23</v>
      </c>
      <c r="G41" s="16">
        <v>121.11</v>
      </c>
      <c r="H41" s="16">
        <v>21.03</v>
      </c>
      <c r="I41" s="16">
        <f t="shared" si="16"/>
        <v>142.13999999999999</v>
      </c>
      <c r="J41" s="17">
        <f t="shared" si="17"/>
        <v>440.63</v>
      </c>
      <c r="K41" s="18">
        <v>0.24390000000000001</v>
      </c>
      <c r="L41" s="17">
        <f t="shared" si="18"/>
        <v>467.01</v>
      </c>
      <c r="M41" s="17">
        <f t="shared" si="19"/>
        <v>81.09</v>
      </c>
      <c r="N41" s="17">
        <f t="shared" si="20"/>
        <v>548.1</v>
      </c>
      <c r="O41" s="10"/>
      <c r="P41" s="35"/>
      <c r="Q41" s="35"/>
      <c r="R41" s="10"/>
      <c r="S41" s="10"/>
      <c r="T41" s="10"/>
      <c r="U41" s="10"/>
      <c r="V41" s="10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ht="20.25" customHeight="1" x14ac:dyDescent="0.25">
      <c r="B42" s="86" t="s">
        <v>85</v>
      </c>
      <c r="C42" s="87"/>
      <c r="D42" s="87"/>
      <c r="E42" s="87"/>
      <c r="F42" s="87"/>
      <c r="G42" s="87"/>
      <c r="H42" s="87"/>
      <c r="I42" s="87"/>
      <c r="J42" s="87"/>
      <c r="K42" s="87"/>
      <c r="L42" s="23">
        <f>SUM(L35:L41)</f>
        <v>7203.47</v>
      </c>
      <c r="M42" s="23">
        <f>SUM(M35:M41)</f>
        <v>1198.5499999999997</v>
      </c>
      <c r="N42" s="23">
        <f>SUM(N35:N41)</f>
        <v>8402.02</v>
      </c>
      <c r="O42" s="10"/>
      <c r="P42" s="24" t="e">
        <f>P35+#REF!+#REF!+#REF!+#REF!</f>
        <v>#REF!</v>
      </c>
      <c r="Q42" s="24" t="e">
        <f>Q35+#REF!+#REF!+#REF!+#REF!</f>
        <v>#REF!</v>
      </c>
      <c r="R42" s="24" t="e">
        <f>Q42+P42</f>
        <v>#REF!</v>
      </c>
      <c r="S42" s="24"/>
      <c r="T42" s="10"/>
      <c r="U42" s="10"/>
      <c r="V42" s="10"/>
      <c r="W42" s="2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2:41" ht="20.25" customHeight="1" x14ac:dyDescent="0.25">
      <c r="B43" s="7">
        <v>6</v>
      </c>
      <c r="C43" s="8" t="s">
        <v>86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10"/>
      <c r="P43" s="10"/>
      <c r="Q43" s="10"/>
      <c r="R43" s="10"/>
      <c r="S43" s="10"/>
      <c r="T43" s="10"/>
      <c r="U43" s="10"/>
      <c r="V43" s="10"/>
      <c r="W43" s="2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2:41" ht="22.5" customHeight="1" x14ac:dyDescent="0.25">
      <c r="B44" s="11" t="s">
        <v>87</v>
      </c>
      <c r="C44" s="32">
        <v>100701</v>
      </c>
      <c r="D44" s="13" t="s">
        <v>88</v>
      </c>
      <c r="E44" s="14">
        <f>'[1]memorial de cálculo'!E36</f>
        <v>3.1500000000000004</v>
      </c>
      <c r="F44" s="15" t="s">
        <v>23</v>
      </c>
      <c r="G44" s="16">
        <v>379.05</v>
      </c>
      <c r="H44" s="16">
        <v>11.75</v>
      </c>
      <c r="I44" s="16">
        <f t="shared" ref="I44:I50" si="21">G44+H44</f>
        <v>390.8</v>
      </c>
      <c r="J44" s="17">
        <f t="shared" ref="J44:J50" si="22">ROUND(I44*E44,2)</f>
        <v>1231.02</v>
      </c>
      <c r="K44" s="18">
        <v>0.24390000000000001</v>
      </c>
      <c r="L44" s="17">
        <f t="shared" ref="L44:L50" si="23">ROUND((1+K44)*E44*G44,2)</f>
        <v>1485.23</v>
      </c>
      <c r="M44" s="17">
        <f t="shared" ref="M44:M50" si="24">ROUND((1+K44)*E44*H44,2)</f>
        <v>46.04</v>
      </c>
      <c r="N44" s="17">
        <f t="shared" ref="N44:N50" si="25">ROUND(L44+M44,2)</f>
        <v>1531.27</v>
      </c>
      <c r="O44" s="31"/>
      <c r="P44" s="10"/>
      <c r="Q44" s="10"/>
      <c r="R44" s="10"/>
      <c r="S44" s="10"/>
      <c r="T44" s="10"/>
      <c r="U44" s="10"/>
      <c r="V44" s="10"/>
      <c r="W44" s="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2:41" ht="45.75" customHeight="1" x14ac:dyDescent="0.25">
      <c r="B45" s="11" t="s">
        <v>89</v>
      </c>
      <c r="C45" s="32">
        <v>100682</v>
      </c>
      <c r="D45" s="13" t="s">
        <v>90</v>
      </c>
      <c r="E45" s="14">
        <f>'[1]memorial de cálculo'!E37</f>
        <v>2</v>
      </c>
      <c r="F45" s="15" t="s">
        <v>8</v>
      </c>
      <c r="G45" s="16">
        <v>576.29</v>
      </c>
      <c r="H45" s="17">
        <v>159.1</v>
      </c>
      <c r="I45" s="16">
        <f t="shared" si="21"/>
        <v>735.39</v>
      </c>
      <c r="J45" s="17">
        <f t="shared" si="22"/>
        <v>1470.78</v>
      </c>
      <c r="K45" s="18">
        <v>0.24390000000000001</v>
      </c>
      <c r="L45" s="17">
        <f t="shared" si="23"/>
        <v>1433.69</v>
      </c>
      <c r="M45" s="17">
        <f t="shared" si="24"/>
        <v>395.81</v>
      </c>
      <c r="N45" s="17">
        <f t="shared" si="25"/>
        <v>1829.5</v>
      </c>
      <c r="O45" s="31"/>
      <c r="P45" s="10"/>
      <c r="Q45" s="10"/>
      <c r="R45" s="10"/>
      <c r="S45" s="10"/>
      <c r="T45" s="10"/>
      <c r="U45" s="10"/>
      <c r="V45" s="10"/>
      <c r="W45" s="2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45.75" customHeight="1" x14ac:dyDescent="0.25">
      <c r="B46" s="11" t="s">
        <v>91</v>
      </c>
      <c r="C46" s="32">
        <v>100679</v>
      </c>
      <c r="D46" s="13" t="s">
        <v>92</v>
      </c>
      <c r="E46" s="14">
        <f>'[1]memorial de cálculo'!E38</f>
        <v>1</v>
      </c>
      <c r="F46" s="15" t="s">
        <v>8</v>
      </c>
      <c r="G46" s="16">
        <v>565.9</v>
      </c>
      <c r="H46" s="17">
        <v>156.12</v>
      </c>
      <c r="I46" s="16">
        <f t="shared" si="21"/>
        <v>722.02</v>
      </c>
      <c r="J46" s="17">
        <f t="shared" si="22"/>
        <v>722.02</v>
      </c>
      <c r="K46" s="18">
        <v>0.24390000000000001</v>
      </c>
      <c r="L46" s="17">
        <f t="shared" si="23"/>
        <v>703.92</v>
      </c>
      <c r="M46" s="17">
        <f t="shared" si="24"/>
        <v>194.2</v>
      </c>
      <c r="N46" s="17">
        <f t="shared" si="25"/>
        <v>898.12</v>
      </c>
      <c r="O46" s="31"/>
      <c r="P46" s="10"/>
      <c r="Q46" s="10"/>
      <c r="R46" s="10"/>
      <c r="S46" s="10"/>
      <c r="T46" s="10"/>
      <c r="U46" s="10"/>
      <c r="V46" s="10"/>
      <c r="W46" s="2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2:41" ht="30.75" customHeight="1" x14ac:dyDescent="0.25">
      <c r="B47" s="11" t="s">
        <v>93</v>
      </c>
      <c r="C47" s="32">
        <v>94562</v>
      </c>
      <c r="D47" s="13" t="s">
        <v>94</v>
      </c>
      <c r="E47" s="14">
        <f>'[1]memorial de cálculo'!E39</f>
        <v>4</v>
      </c>
      <c r="F47" s="15" t="s">
        <v>23</v>
      </c>
      <c r="G47" s="16">
        <v>569.19000000000005</v>
      </c>
      <c r="H47" s="16">
        <v>48.76</v>
      </c>
      <c r="I47" s="16">
        <f t="shared" si="21"/>
        <v>617.95000000000005</v>
      </c>
      <c r="J47" s="17">
        <f t="shared" si="22"/>
        <v>2471.8000000000002</v>
      </c>
      <c r="K47" s="18">
        <v>0.24390000000000001</v>
      </c>
      <c r="L47" s="17">
        <f t="shared" si="23"/>
        <v>2832.06</v>
      </c>
      <c r="M47" s="17">
        <f t="shared" si="24"/>
        <v>242.61</v>
      </c>
      <c r="N47" s="17">
        <f t="shared" si="25"/>
        <v>3074.67</v>
      </c>
      <c r="O47" s="31"/>
      <c r="P47" s="10"/>
      <c r="Q47" s="10"/>
      <c r="R47" s="10"/>
      <c r="S47" s="10"/>
      <c r="T47" s="10"/>
      <c r="U47" s="10"/>
      <c r="V47" s="10"/>
      <c r="W47" s="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2:41" ht="36.75" customHeight="1" x14ac:dyDescent="0.25">
      <c r="B48" s="11" t="s">
        <v>95</v>
      </c>
      <c r="C48" s="32">
        <v>94559</v>
      </c>
      <c r="D48" s="33" t="s">
        <v>96</v>
      </c>
      <c r="E48" s="14">
        <f>'[1]memorial de cálculo'!E40</f>
        <v>1.25</v>
      </c>
      <c r="F48" s="15" t="s">
        <v>23</v>
      </c>
      <c r="G48" s="16">
        <v>538.05999999999995</v>
      </c>
      <c r="H48" s="16">
        <v>106.86</v>
      </c>
      <c r="I48" s="16">
        <f t="shared" si="21"/>
        <v>644.91999999999996</v>
      </c>
      <c r="J48" s="17">
        <f t="shared" si="22"/>
        <v>806.15</v>
      </c>
      <c r="K48" s="18">
        <v>0.24390000000000001</v>
      </c>
      <c r="L48" s="17">
        <f t="shared" si="23"/>
        <v>836.62</v>
      </c>
      <c r="M48" s="17">
        <f t="shared" si="24"/>
        <v>166.15</v>
      </c>
      <c r="N48" s="17">
        <f t="shared" si="25"/>
        <v>1002.77</v>
      </c>
      <c r="O48" s="31"/>
      <c r="P48" s="10"/>
      <c r="Q48" s="10"/>
      <c r="R48" s="10"/>
      <c r="S48" s="10"/>
      <c r="T48" s="10"/>
      <c r="U48" s="10"/>
      <c r="V48" s="10"/>
      <c r="W48" s="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2:41" ht="23.25" customHeight="1" x14ac:dyDescent="0.25">
      <c r="B49" s="11" t="s">
        <v>97</v>
      </c>
      <c r="C49" s="32" t="s">
        <v>57</v>
      </c>
      <c r="D49" s="33" t="s">
        <v>98</v>
      </c>
      <c r="E49" s="14">
        <f>'[1]memorial de cálculo'!E41</f>
        <v>2</v>
      </c>
      <c r="F49" s="15" t="s">
        <v>8</v>
      </c>
      <c r="G49" s="16">
        <f>'[1]Composições Próprias (2)'!I89</f>
        <v>78.819999999999993</v>
      </c>
      <c r="H49" s="16">
        <f>'[1]Composições Próprias (2)'!J89</f>
        <v>20.5</v>
      </c>
      <c r="I49" s="16">
        <f t="shared" si="21"/>
        <v>99.32</v>
      </c>
      <c r="J49" s="17">
        <f t="shared" si="22"/>
        <v>198.64</v>
      </c>
      <c r="K49" s="18">
        <v>0.24390000000000001</v>
      </c>
      <c r="L49" s="17">
        <f t="shared" si="23"/>
        <v>196.09</v>
      </c>
      <c r="M49" s="17">
        <f t="shared" si="24"/>
        <v>51</v>
      </c>
      <c r="N49" s="17">
        <f t="shared" si="25"/>
        <v>247.09</v>
      </c>
      <c r="O49" s="10"/>
      <c r="P49" s="10"/>
      <c r="Q49" s="10"/>
      <c r="R49" s="10"/>
      <c r="S49" s="10"/>
      <c r="T49" s="10"/>
      <c r="U49" s="10"/>
      <c r="V49" s="10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2:41" ht="20.25" customHeight="1" x14ac:dyDescent="0.25">
      <c r="B50" s="11" t="s">
        <v>99</v>
      </c>
      <c r="C50" s="32">
        <v>100725</v>
      </c>
      <c r="D50" s="33" t="s">
        <v>100</v>
      </c>
      <c r="E50" s="14">
        <v>8</v>
      </c>
      <c r="F50" s="15" t="s">
        <v>8</v>
      </c>
      <c r="G50" s="34">
        <f>0.09+9.96+0.16</f>
        <v>10.210000000000001</v>
      </c>
      <c r="H50" s="17">
        <v>8.59</v>
      </c>
      <c r="I50" s="34">
        <f t="shared" si="21"/>
        <v>18.8</v>
      </c>
      <c r="J50" s="17">
        <f t="shared" si="22"/>
        <v>150.4</v>
      </c>
      <c r="K50" s="18">
        <v>0.24390000000000001</v>
      </c>
      <c r="L50" s="17">
        <f t="shared" si="23"/>
        <v>101.6</v>
      </c>
      <c r="M50" s="17">
        <f t="shared" si="24"/>
        <v>85.48</v>
      </c>
      <c r="N50" s="17">
        <f t="shared" si="25"/>
        <v>187.08</v>
      </c>
      <c r="O50" s="10"/>
      <c r="P50" s="24">
        <f>L44+L45+L47</f>
        <v>5750.98</v>
      </c>
      <c r="Q50" s="24">
        <f>M44+M45+M47</f>
        <v>684.46</v>
      </c>
      <c r="R50" s="24">
        <f>Q50+P50</f>
        <v>6435.44</v>
      </c>
      <c r="S50" s="24"/>
      <c r="T50" s="10"/>
      <c r="U50" s="10"/>
      <c r="V50" s="10"/>
      <c r="W50" s="2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2:41" ht="20.25" customHeight="1" x14ac:dyDescent="0.25">
      <c r="B51" s="86" t="s">
        <v>101</v>
      </c>
      <c r="C51" s="87"/>
      <c r="D51" s="87"/>
      <c r="E51" s="87"/>
      <c r="F51" s="87"/>
      <c r="G51" s="87"/>
      <c r="H51" s="87"/>
      <c r="I51" s="87"/>
      <c r="J51" s="87"/>
      <c r="K51" s="87"/>
      <c r="L51" s="23">
        <f>SUM(L44:L50)</f>
        <v>7589.21</v>
      </c>
      <c r="M51" s="23">
        <f>SUM(M44:M50)</f>
        <v>1181.29</v>
      </c>
      <c r="N51" s="23">
        <f>SUM(N44:N50)</f>
        <v>8770.5</v>
      </c>
      <c r="O51" s="10"/>
      <c r="P51" s="10"/>
      <c r="Q51" s="10"/>
      <c r="R51" s="10"/>
      <c r="S51" s="10"/>
      <c r="T51" s="10"/>
      <c r="U51" s="10"/>
      <c r="V51" s="10"/>
      <c r="W51" s="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2:41" s="21" customFormat="1" ht="19.5" customHeight="1" x14ac:dyDescent="0.25">
      <c r="B52" s="7">
        <v>7</v>
      </c>
      <c r="C52" s="8" t="s">
        <v>102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10"/>
      <c r="P52" s="35">
        <f t="shared" ref="P52:Q54" si="26">L53</f>
        <v>361.57</v>
      </c>
      <c r="Q52" s="35">
        <f t="shared" si="26"/>
        <v>324.38</v>
      </c>
      <c r="R52" s="10"/>
      <c r="S52" s="10"/>
      <c r="T52" s="10"/>
      <c r="U52" s="10"/>
      <c r="V52" s="10"/>
      <c r="W52" s="19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s="21" customFormat="1" ht="19.5" customHeight="1" x14ac:dyDescent="0.25">
      <c r="B53" s="11" t="s">
        <v>103</v>
      </c>
      <c r="C53" s="32">
        <v>87879</v>
      </c>
      <c r="D53" s="33" t="s">
        <v>104</v>
      </c>
      <c r="E53" s="14">
        <f>'[1]memorial de cálculo'!E43</f>
        <v>166.1</v>
      </c>
      <c r="F53" s="15" t="s">
        <v>23</v>
      </c>
      <c r="G53" s="16">
        <v>1.75</v>
      </c>
      <c r="H53" s="17">
        <v>1.57</v>
      </c>
      <c r="I53" s="16">
        <f t="shared" ref="I53:I74" si="27">G53+H53</f>
        <v>3.3200000000000003</v>
      </c>
      <c r="J53" s="17">
        <f t="shared" ref="J53:J74" si="28">ROUND(I53*E53,2)</f>
        <v>551.45000000000005</v>
      </c>
      <c r="K53" s="18">
        <v>0.24390000000000001</v>
      </c>
      <c r="L53" s="17">
        <f t="shared" ref="L53:L74" si="29">ROUND((1+K53)*E53*G53,2)</f>
        <v>361.57</v>
      </c>
      <c r="M53" s="17">
        <f t="shared" ref="M53:M74" si="30">ROUND((1+K53)*E53*H53,2)</f>
        <v>324.38</v>
      </c>
      <c r="N53" s="17">
        <f t="shared" ref="N53:N57" si="31">ROUND(L53+M53,2)</f>
        <v>685.95</v>
      </c>
      <c r="O53" s="10"/>
      <c r="P53" s="35">
        <f t="shared" si="26"/>
        <v>2640.5</v>
      </c>
      <c r="Q53" s="35">
        <f t="shared" si="26"/>
        <v>911.16</v>
      </c>
      <c r="R53" s="10"/>
      <c r="S53" s="10"/>
      <c r="T53" s="10"/>
      <c r="U53" s="10"/>
      <c r="V53" s="10"/>
      <c r="W53" s="19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s="21" customFormat="1" ht="30.75" customHeight="1" x14ac:dyDescent="0.25">
      <c r="B54" s="11" t="s">
        <v>105</v>
      </c>
      <c r="C54" s="32">
        <v>87561</v>
      </c>
      <c r="D54" s="33" t="s">
        <v>106</v>
      </c>
      <c r="E54" s="14">
        <f>'[1]memorial de cálculo'!E44</f>
        <v>166.1</v>
      </c>
      <c r="F54" s="15" t="s">
        <v>23</v>
      </c>
      <c r="G54" s="16">
        <f>12.49+0.26+0.03</f>
        <v>12.78</v>
      </c>
      <c r="H54" s="17">
        <v>4.41</v>
      </c>
      <c r="I54" s="16">
        <f t="shared" si="27"/>
        <v>17.189999999999998</v>
      </c>
      <c r="J54" s="17">
        <f t="shared" si="28"/>
        <v>2855.26</v>
      </c>
      <c r="K54" s="18">
        <v>0.24390000000000001</v>
      </c>
      <c r="L54" s="17">
        <f t="shared" si="29"/>
        <v>2640.5</v>
      </c>
      <c r="M54" s="17">
        <f t="shared" si="30"/>
        <v>911.16</v>
      </c>
      <c r="N54" s="17">
        <f t="shared" si="31"/>
        <v>3551.66</v>
      </c>
      <c r="O54" s="10"/>
      <c r="P54" s="35">
        <f t="shared" si="26"/>
        <v>431.43</v>
      </c>
      <c r="Q54" s="35">
        <f t="shared" si="26"/>
        <v>171.48</v>
      </c>
      <c r="R54" s="10"/>
      <c r="S54" s="10"/>
      <c r="T54" s="10"/>
      <c r="U54" s="10"/>
      <c r="V54" s="10"/>
      <c r="W54" s="19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s="21" customFormat="1" ht="31.5" customHeight="1" x14ac:dyDescent="0.25">
      <c r="B55" s="11" t="s">
        <v>107</v>
      </c>
      <c r="C55" s="32">
        <v>87268</v>
      </c>
      <c r="D55" s="36" t="s">
        <v>187</v>
      </c>
      <c r="E55" s="37">
        <f>'[1]memorial de cálculo'!E45</f>
        <v>8.26</v>
      </c>
      <c r="F55" s="15" t="s">
        <v>23</v>
      </c>
      <c r="G55" s="16">
        <v>41.99</v>
      </c>
      <c r="H55" s="17">
        <v>16.690000000000001</v>
      </c>
      <c r="I55" s="16">
        <f t="shared" si="27"/>
        <v>58.680000000000007</v>
      </c>
      <c r="J55" s="17">
        <f t="shared" si="28"/>
        <v>484.7</v>
      </c>
      <c r="K55" s="18">
        <v>0.24390000000000001</v>
      </c>
      <c r="L55" s="17">
        <f t="shared" si="29"/>
        <v>431.43</v>
      </c>
      <c r="M55" s="17">
        <f t="shared" si="30"/>
        <v>171.48</v>
      </c>
      <c r="N55" s="17">
        <f t="shared" si="31"/>
        <v>602.91</v>
      </c>
      <c r="O55" s="10"/>
      <c r="P55" s="35"/>
      <c r="Q55" s="35"/>
      <c r="R55" s="10"/>
      <c r="S55" s="10"/>
      <c r="T55" s="10"/>
      <c r="U55" s="10"/>
      <c r="V55" s="10"/>
      <c r="W55" s="19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2:41" s="21" customFormat="1" ht="20.25" customHeight="1" x14ac:dyDescent="0.25">
      <c r="B56" s="11" t="s">
        <v>109</v>
      </c>
      <c r="C56" s="32">
        <v>95626</v>
      </c>
      <c r="D56" s="33" t="s">
        <v>188</v>
      </c>
      <c r="E56" s="14">
        <f>'[1]memorial de cálculo'!E46</f>
        <v>166.1</v>
      </c>
      <c r="F56" s="15" t="s">
        <v>23</v>
      </c>
      <c r="G56" s="16">
        <v>7.32</v>
      </c>
      <c r="H56" s="17">
        <v>6.74</v>
      </c>
      <c r="I56" s="16">
        <f t="shared" si="27"/>
        <v>14.06</v>
      </c>
      <c r="J56" s="17">
        <f t="shared" si="28"/>
        <v>2335.37</v>
      </c>
      <c r="K56" s="18">
        <v>0.24390000000000001</v>
      </c>
      <c r="L56" s="17">
        <f t="shared" si="29"/>
        <v>1512.4</v>
      </c>
      <c r="M56" s="17">
        <f t="shared" si="30"/>
        <v>1392.56</v>
      </c>
      <c r="N56" s="17">
        <f t="shared" si="31"/>
        <v>2904.96</v>
      </c>
      <c r="O56" s="10"/>
      <c r="P56" s="35"/>
      <c r="Q56" s="35"/>
      <c r="R56" s="10"/>
      <c r="S56" s="10"/>
      <c r="T56" s="10"/>
      <c r="U56" s="10"/>
      <c r="V56" s="10"/>
      <c r="W56" s="19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ht="20.25" customHeight="1" x14ac:dyDescent="0.25">
      <c r="B57" s="11" t="s">
        <v>111</v>
      </c>
      <c r="C57" s="32">
        <v>88485</v>
      </c>
      <c r="D57" s="33" t="s">
        <v>112</v>
      </c>
      <c r="E57" s="14">
        <f>'[1]memorial de cálculo'!E47</f>
        <v>166.1</v>
      </c>
      <c r="F57" s="15" t="s">
        <v>23</v>
      </c>
      <c r="G57" s="16">
        <v>1.3</v>
      </c>
      <c r="H57" s="17">
        <v>0.81</v>
      </c>
      <c r="I57" s="16">
        <f t="shared" si="27"/>
        <v>2.1100000000000003</v>
      </c>
      <c r="J57" s="17">
        <f t="shared" si="28"/>
        <v>350.47</v>
      </c>
      <c r="K57" s="18">
        <v>0.24390000000000001</v>
      </c>
      <c r="L57" s="17">
        <f t="shared" si="29"/>
        <v>268.60000000000002</v>
      </c>
      <c r="M57" s="17">
        <f t="shared" si="30"/>
        <v>167.36</v>
      </c>
      <c r="N57" s="17">
        <f t="shared" si="31"/>
        <v>435.96</v>
      </c>
      <c r="O57" s="10"/>
      <c r="P57" s="24">
        <f>L51+L52+L53</f>
        <v>7950.78</v>
      </c>
      <c r="Q57" s="24">
        <f>M51+M52+M53</f>
        <v>1505.67</v>
      </c>
      <c r="R57" s="24">
        <f>Q57+P57</f>
        <v>9456.4500000000007</v>
      </c>
      <c r="S57" s="24"/>
      <c r="T57" s="10"/>
      <c r="U57" s="10"/>
      <c r="V57" s="10"/>
      <c r="W57" s="2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2:41" ht="20.25" customHeight="1" x14ac:dyDescent="0.25">
      <c r="B58" s="86" t="s">
        <v>113</v>
      </c>
      <c r="C58" s="87"/>
      <c r="D58" s="87"/>
      <c r="E58" s="87"/>
      <c r="F58" s="87"/>
      <c r="G58" s="87"/>
      <c r="H58" s="87"/>
      <c r="I58" s="87"/>
      <c r="J58" s="87"/>
      <c r="K58" s="87"/>
      <c r="L58" s="23">
        <f>SUM(L53:L57)</f>
        <v>5214.5</v>
      </c>
      <c r="M58" s="23">
        <f>SUM(M53:M57)</f>
        <v>2966.94</v>
      </c>
      <c r="N58" s="23">
        <f>SUM(N53:N57)</f>
        <v>8181.44</v>
      </c>
      <c r="O58" s="10"/>
      <c r="P58" s="10"/>
      <c r="Q58" s="10"/>
      <c r="R58" s="10"/>
      <c r="S58" s="10"/>
      <c r="T58" s="10"/>
      <c r="U58" s="10"/>
      <c r="V58" s="10"/>
      <c r="W58" s="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2:41" s="21" customFormat="1" ht="19.5" customHeight="1" x14ac:dyDescent="0.25">
      <c r="B59" s="7">
        <v>8</v>
      </c>
      <c r="C59" s="8" t="s">
        <v>114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10"/>
      <c r="P59" s="35"/>
      <c r="Q59" s="35"/>
      <c r="R59" s="10"/>
      <c r="S59" s="10"/>
      <c r="T59" s="10"/>
      <c r="U59" s="10"/>
      <c r="V59" s="10"/>
      <c r="W59" s="19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s="21" customFormat="1" ht="19.5" customHeight="1" x14ac:dyDescent="0.25">
      <c r="B60" s="11" t="s">
        <v>115</v>
      </c>
      <c r="C60" s="30">
        <v>93382</v>
      </c>
      <c r="D60" s="33" t="s">
        <v>116</v>
      </c>
      <c r="E60" s="14">
        <f>'[1]memorial de cálculo'!E49</f>
        <v>1.54</v>
      </c>
      <c r="F60" s="15" t="s">
        <v>33</v>
      </c>
      <c r="G60" s="16">
        <v>8.18</v>
      </c>
      <c r="H60" s="17">
        <v>19.57</v>
      </c>
      <c r="I60" s="16">
        <f t="shared" ref="I60" si="32">G60+H60</f>
        <v>27.75</v>
      </c>
      <c r="J60" s="17">
        <f t="shared" ref="J60" si="33">ROUND(I60*E60,2)</f>
        <v>42.74</v>
      </c>
      <c r="K60" s="18">
        <v>0.24390000000000001</v>
      </c>
      <c r="L60" s="17">
        <f t="shared" ref="L60" si="34">ROUND((1+K60)*E60*G60,2)</f>
        <v>15.67</v>
      </c>
      <c r="M60" s="17">
        <f t="shared" ref="M60" si="35">ROUND((1+K60)*E60*H60,2)</f>
        <v>37.49</v>
      </c>
      <c r="N60" s="17">
        <f t="shared" ref="N60" si="36">ROUND(L60+M60,2)</f>
        <v>53.16</v>
      </c>
      <c r="O60" s="10"/>
      <c r="P60" s="35">
        <f>L61</f>
        <v>187.03</v>
      </c>
      <c r="Q60" s="35">
        <f>M61</f>
        <v>175.63</v>
      </c>
      <c r="R60" s="10"/>
      <c r="S60" s="10"/>
      <c r="T60" s="10"/>
      <c r="U60" s="10"/>
      <c r="V60" s="10"/>
      <c r="W60" s="19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s="21" customFormat="1" ht="19.5" customHeight="1" x14ac:dyDescent="0.25">
      <c r="B61" s="11" t="s">
        <v>117</v>
      </c>
      <c r="C61" s="30">
        <v>101619</v>
      </c>
      <c r="D61" s="33" t="s">
        <v>118</v>
      </c>
      <c r="E61" s="14">
        <f>'[1]memorial de cálculo'!E50</f>
        <v>1.5360000000000003</v>
      </c>
      <c r="F61" s="15" t="s">
        <v>23</v>
      </c>
      <c r="G61" s="16">
        <v>97.89</v>
      </c>
      <c r="H61" s="17">
        <v>91.92</v>
      </c>
      <c r="I61" s="16">
        <f t="shared" si="27"/>
        <v>189.81</v>
      </c>
      <c r="J61" s="17">
        <f t="shared" si="28"/>
        <v>291.55</v>
      </c>
      <c r="K61" s="18">
        <v>0.24390000000000001</v>
      </c>
      <c r="L61" s="17">
        <f t="shared" si="29"/>
        <v>187.03</v>
      </c>
      <c r="M61" s="17">
        <f t="shared" si="30"/>
        <v>175.63</v>
      </c>
      <c r="N61" s="17">
        <f>ROUND(L61+M61,2)</f>
        <v>362.66</v>
      </c>
      <c r="O61" s="10"/>
      <c r="P61" s="35">
        <f>L62</f>
        <v>769.98</v>
      </c>
      <c r="Q61" s="35">
        <f>M62</f>
        <v>353.08</v>
      </c>
      <c r="R61" s="10"/>
      <c r="S61" s="10"/>
      <c r="T61" s="10"/>
      <c r="U61" s="10"/>
      <c r="V61" s="10"/>
      <c r="W61" s="19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s="21" customFormat="1" ht="19.5" customHeight="1" x14ac:dyDescent="0.25">
      <c r="B62" s="11" t="s">
        <v>119</v>
      </c>
      <c r="C62" s="32">
        <v>87620</v>
      </c>
      <c r="D62" s="33" t="s">
        <v>120</v>
      </c>
      <c r="E62" s="14">
        <f>'[1]memorial de cálculo'!E51</f>
        <v>30.72</v>
      </c>
      <c r="F62" s="15" t="s">
        <v>23</v>
      </c>
      <c r="G62" s="16">
        <v>20.149999999999999</v>
      </c>
      <c r="H62" s="17">
        <v>9.24</v>
      </c>
      <c r="I62" s="16">
        <f t="shared" si="27"/>
        <v>29.39</v>
      </c>
      <c r="J62" s="17">
        <f t="shared" si="28"/>
        <v>902.86</v>
      </c>
      <c r="K62" s="18">
        <v>0.24390000000000001</v>
      </c>
      <c r="L62" s="17">
        <f t="shared" si="29"/>
        <v>769.98</v>
      </c>
      <c r="M62" s="17">
        <f t="shared" si="30"/>
        <v>353.08</v>
      </c>
      <c r="N62" s="17">
        <f>ROUND(L62+M62,2)</f>
        <v>1123.06</v>
      </c>
      <c r="O62" s="10"/>
      <c r="P62" s="35"/>
      <c r="Q62" s="35"/>
      <c r="R62" s="10"/>
      <c r="S62" s="10"/>
      <c r="T62" s="10"/>
      <c r="U62" s="10"/>
      <c r="V62" s="10"/>
      <c r="W62" s="19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ht="28.5" x14ac:dyDescent="0.25">
      <c r="B63" s="11" t="s">
        <v>121</v>
      </c>
      <c r="C63" s="32">
        <v>87248</v>
      </c>
      <c r="D63" s="33" t="s">
        <v>122</v>
      </c>
      <c r="E63" s="14">
        <f>'[1]memorial de cálculo'!E52</f>
        <v>30.72</v>
      </c>
      <c r="F63" s="15" t="s">
        <v>23</v>
      </c>
      <c r="G63" s="16">
        <v>30.14</v>
      </c>
      <c r="H63" s="17">
        <v>5.83</v>
      </c>
      <c r="I63" s="16">
        <f t="shared" si="27"/>
        <v>35.97</v>
      </c>
      <c r="J63" s="17">
        <f t="shared" si="28"/>
        <v>1105</v>
      </c>
      <c r="K63" s="18">
        <v>0.24390000000000001</v>
      </c>
      <c r="L63" s="17">
        <f t="shared" si="29"/>
        <v>1151.73</v>
      </c>
      <c r="M63" s="17">
        <f t="shared" si="30"/>
        <v>222.78</v>
      </c>
      <c r="N63" s="17">
        <f t="shared" ref="N63" si="37">ROUND(L63+M63,2)</f>
        <v>1374.51</v>
      </c>
      <c r="O63" s="10"/>
      <c r="P63" s="24" t="e">
        <f>L58+L59+#REF!</f>
        <v>#REF!</v>
      </c>
      <c r="Q63" s="24" t="e">
        <f>M58+M59+#REF!</f>
        <v>#REF!</v>
      </c>
      <c r="R63" s="24" t="e">
        <f>Q63+P63</f>
        <v>#REF!</v>
      </c>
      <c r="S63" s="24"/>
      <c r="T63" s="10"/>
      <c r="U63" s="10"/>
      <c r="V63" s="10"/>
      <c r="W63" s="2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2:41" ht="20.25" customHeight="1" x14ac:dyDescent="0.25">
      <c r="B64" s="86" t="s">
        <v>123</v>
      </c>
      <c r="C64" s="87"/>
      <c r="D64" s="87"/>
      <c r="E64" s="87"/>
      <c r="F64" s="87"/>
      <c r="G64" s="87"/>
      <c r="H64" s="87"/>
      <c r="I64" s="87"/>
      <c r="J64" s="87"/>
      <c r="K64" s="87"/>
      <c r="L64" s="23">
        <f>SUM(L60:L63)</f>
        <v>2124.41</v>
      </c>
      <c r="M64" s="23">
        <f>SUM(M60:M63)</f>
        <v>788.98</v>
      </c>
      <c r="N64" s="23">
        <f>SUM(N60:N63)</f>
        <v>2913.3900000000003</v>
      </c>
      <c r="O64" s="10"/>
      <c r="P64" s="10"/>
      <c r="Q64" s="10"/>
      <c r="R64" s="10"/>
      <c r="S64" s="10"/>
      <c r="T64" s="10"/>
      <c r="U64" s="10"/>
      <c r="V64" s="10"/>
      <c r="W64" s="2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2:41" ht="20.25" customHeight="1" x14ac:dyDescent="0.25">
      <c r="B65" s="7">
        <v>9</v>
      </c>
      <c r="C65" s="8" t="s">
        <v>124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10"/>
      <c r="P65" s="10"/>
      <c r="Q65" s="10"/>
      <c r="R65" s="10"/>
      <c r="S65" s="10"/>
      <c r="T65" s="10"/>
      <c r="U65" s="10"/>
      <c r="V65" s="10"/>
      <c r="W65" s="2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2:41" s="21" customFormat="1" ht="33" customHeight="1" x14ac:dyDescent="0.25">
      <c r="B66" s="84" t="s">
        <v>125</v>
      </c>
      <c r="C66" s="85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10"/>
      <c r="P66" s="35">
        <f>L67</f>
        <v>300.70999999999998</v>
      </c>
      <c r="Q66" s="35">
        <f>M67</f>
        <v>437.85</v>
      </c>
      <c r="R66" s="10"/>
      <c r="S66" s="10"/>
      <c r="T66" s="10"/>
      <c r="U66" s="10"/>
      <c r="V66" s="10"/>
      <c r="W66" s="19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2:41" s="21" customFormat="1" ht="28.5" customHeight="1" x14ac:dyDescent="0.25">
      <c r="B67" s="26" t="s">
        <v>126</v>
      </c>
      <c r="C67" s="38">
        <v>89957</v>
      </c>
      <c r="D67" s="33" t="s">
        <v>127</v>
      </c>
      <c r="E67" s="14">
        <f>'[1]memorial de cálculo'!E57</f>
        <v>5</v>
      </c>
      <c r="F67" s="15" t="s">
        <v>8</v>
      </c>
      <c r="G67" s="16">
        <v>48.35</v>
      </c>
      <c r="H67" s="28">
        <v>70.400000000000006</v>
      </c>
      <c r="I67" s="16">
        <f t="shared" si="27"/>
        <v>118.75</v>
      </c>
      <c r="J67" s="28">
        <f t="shared" si="28"/>
        <v>593.75</v>
      </c>
      <c r="K67" s="29">
        <v>0.24390000000000001</v>
      </c>
      <c r="L67" s="28">
        <f t="shared" si="29"/>
        <v>300.70999999999998</v>
      </c>
      <c r="M67" s="28">
        <f t="shared" si="30"/>
        <v>437.85</v>
      </c>
      <c r="N67" s="28">
        <f>ROUND(L67+M67,2)</f>
        <v>738.56</v>
      </c>
      <c r="O67" s="10"/>
      <c r="P67" s="35"/>
      <c r="Q67" s="35"/>
      <c r="R67" s="10"/>
      <c r="S67" s="10"/>
      <c r="T67" s="10"/>
      <c r="U67" s="10"/>
      <c r="V67" s="10"/>
      <c r="W67" s="19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s="21" customFormat="1" ht="28.5" customHeight="1" x14ac:dyDescent="0.25">
      <c r="B68" s="26" t="s">
        <v>128</v>
      </c>
      <c r="C68" s="38">
        <v>89356</v>
      </c>
      <c r="D68" s="33" t="s">
        <v>129</v>
      </c>
      <c r="E68" s="14">
        <f>'[1]memorial de cálculo'!E58</f>
        <v>8</v>
      </c>
      <c r="F68" s="15" t="s">
        <v>26</v>
      </c>
      <c r="G68" s="16">
        <v>8.25</v>
      </c>
      <c r="H68" s="28">
        <v>10.42</v>
      </c>
      <c r="I68" s="16">
        <f t="shared" si="27"/>
        <v>18.670000000000002</v>
      </c>
      <c r="J68" s="28">
        <f t="shared" si="28"/>
        <v>149.36000000000001</v>
      </c>
      <c r="K68" s="29">
        <v>0.24390000000000001</v>
      </c>
      <c r="L68" s="28">
        <f t="shared" si="29"/>
        <v>82.1</v>
      </c>
      <c r="M68" s="28">
        <f t="shared" si="30"/>
        <v>103.69</v>
      </c>
      <c r="N68" s="28">
        <f t="shared" ref="N68:N74" si="38">ROUND(L68+M68,2)</f>
        <v>185.79</v>
      </c>
      <c r="O68" s="10"/>
      <c r="P68" s="35"/>
      <c r="Q68" s="35"/>
      <c r="R68" s="10"/>
      <c r="S68" s="10"/>
      <c r="T68" s="10"/>
      <c r="U68" s="10"/>
      <c r="V68" s="10"/>
      <c r="W68" s="19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s="21" customFormat="1" ht="28.5" x14ac:dyDescent="0.25">
      <c r="B69" s="26" t="s">
        <v>130</v>
      </c>
      <c r="C69" s="38">
        <v>95634</v>
      </c>
      <c r="D69" s="33" t="s">
        <v>131</v>
      </c>
      <c r="E69" s="14">
        <f>'[1]memorial de cálculo'!E59</f>
        <v>1</v>
      </c>
      <c r="F69" s="15" t="s">
        <v>8</v>
      </c>
      <c r="G69" s="16">
        <v>125.28</v>
      </c>
      <c r="H69" s="28">
        <v>41.51</v>
      </c>
      <c r="I69" s="16">
        <f t="shared" si="27"/>
        <v>166.79</v>
      </c>
      <c r="J69" s="28">
        <f t="shared" si="28"/>
        <v>166.79</v>
      </c>
      <c r="K69" s="29">
        <v>0.24390000000000001</v>
      </c>
      <c r="L69" s="28">
        <f t="shared" si="29"/>
        <v>155.84</v>
      </c>
      <c r="M69" s="28">
        <f t="shared" si="30"/>
        <v>51.63</v>
      </c>
      <c r="N69" s="28">
        <f t="shared" si="38"/>
        <v>207.47</v>
      </c>
      <c r="O69" s="10"/>
      <c r="P69" s="35"/>
      <c r="Q69" s="35"/>
      <c r="R69" s="10"/>
      <c r="S69" s="10"/>
      <c r="T69" s="10"/>
      <c r="U69" s="10"/>
      <c r="V69" s="10"/>
      <c r="W69" s="19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s="21" customFormat="1" ht="24.75" customHeight="1" x14ac:dyDescent="0.25">
      <c r="B70" s="26" t="s">
        <v>132</v>
      </c>
      <c r="C70" s="38">
        <v>95673</v>
      </c>
      <c r="D70" s="33" t="s">
        <v>133</v>
      </c>
      <c r="E70" s="14">
        <f>'[1]memorial de cálculo'!E60</f>
        <v>1</v>
      </c>
      <c r="F70" s="15" t="s">
        <v>8</v>
      </c>
      <c r="G70" s="16">
        <v>133.82</v>
      </c>
      <c r="H70" s="28">
        <v>12.81</v>
      </c>
      <c r="I70" s="16">
        <f t="shared" si="27"/>
        <v>146.63</v>
      </c>
      <c r="J70" s="28">
        <f t="shared" si="28"/>
        <v>146.63</v>
      </c>
      <c r="K70" s="29">
        <v>0.24390000000000001</v>
      </c>
      <c r="L70" s="28">
        <f t="shared" si="29"/>
        <v>166.46</v>
      </c>
      <c r="M70" s="28">
        <f t="shared" si="30"/>
        <v>15.93</v>
      </c>
      <c r="N70" s="28">
        <f t="shared" si="38"/>
        <v>182.39</v>
      </c>
      <c r="O70" s="10"/>
      <c r="P70" s="35"/>
      <c r="Q70" s="35"/>
      <c r="R70" s="10"/>
      <c r="S70" s="10"/>
      <c r="T70" s="10"/>
      <c r="U70" s="10"/>
      <c r="V70" s="10"/>
      <c r="W70" s="19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ht="20.25" customHeight="1" x14ac:dyDescent="0.25">
      <c r="B71" s="26" t="s">
        <v>134</v>
      </c>
      <c r="C71" s="76" t="s">
        <v>135</v>
      </c>
      <c r="D71" s="33" t="s">
        <v>136</v>
      </c>
      <c r="E71" s="14">
        <f>'[1]memorial de cálculo'!E61</f>
        <v>1</v>
      </c>
      <c r="F71" s="15" t="s">
        <v>8</v>
      </c>
      <c r="G71" s="16">
        <f>'[1]Composições Próprias (2)'!I72</f>
        <v>225.74360000000001</v>
      </c>
      <c r="H71" s="16">
        <f>'[1]Composições Próprias (2)'!J72</f>
        <v>151.28</v>
      </c>
      <c r="I71" s="16">
        <f t="shared" si="27"/>
        <v>377.02359999999999</v>
      </c>
      <c r="J71" s="28">
        <f t="shared" si="28"/>
        <v>377.02</v>
      </c>
      <c r="K71" s="29">
        <v>0.24390000000000001</v>
      </c>
      <c r="L71" s="28">
        <f t="shared" si="29"/>
        <v>280.8</v>
      </c>
      <c r="M71" s="28">
        <f t="shared" si="30"/>
        <v>188.18</v>
      </c>
      <c r="N71" s="28">
        <f t="shared" si="38"/>
        <v>468.98</v>
      </c>
      <c r="O71" s="10"/>
      <c r="P71" s="10"/>
      <c r="Q71" s="10"/>
      <c r="R71" s="10"/>
      <c r="S71" s="10"/>
      <c r="T71" s="10"/>
      <c r="U71" s="10"/>
      <c r="V71" s="10"/>
      <c r="W71" s="2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2:41" s="21" customFormat="1" ht="28.5" customHeight="1" x14ac:dyDescent="0.25">
      <c r="B72" s="26" t="s">
        <v>137</v>
      </c>
      <c r="C72" s="38">
        <v>88504</v>
      </c>
      <c r="D72" s="33" t="s">
        <v>138</v>
      </c>
      <c r="E72" s="14">
        <v>1</v>
      </c>
      <c r="F72" s="15" t="s">
        <v>8</v>
      </c>
      <c r="G72" s="16">
        <v>536.88</v>
      </c>
      <c r="H72" s="28">
        <v>217.21</v>
      </c>
      <c r="I72" s="16">
        <f t="shared" si="27"/>
        <v>754.09</v>
      </c>
      <c r="J72" s="28">
        <f t="shared" si="28"/>
        <v>754.09</v>
      </c>
      <c r="K72" s="29">
        <v>0.24390000000000001</v>
      </c>
      <c r="L72" s="28">
        <f t="shared" si="29"/>
        <v>667.83</v>
      </c>
      <c r="M72" s="28">
        <f t="shared" si="30"/>
        <v>270.19</v>
      </c>
      <c r="N72" s="28">
        <f t="shared" si="38"/>
        <v>938.02</v>
      </c>
      <c r="O72" s="10"/>
      <c r="P72" s="35"/>
      <c r="Q72" s="35"/>
      <c r="R72" s="10"/>
      <c r="S72" s="10"/>
      <c r="T72" s="10"/>
      <c r="U72" s="10"/>
      <c r="V72" s="10"/>
      <c r="W72" s="19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s="21" customFormat="1" ht="28.5" customHeight="1" x14ac:dyDescent="0.25">
      <c r="B73" s="26" t="s">
        <v>139</v>
      </c>
      <c r="C73" s="38">
        <v>86931</v>
      </c>
      <c r="D73" s="33" t="s">
        <v>140</v>
      </c>
      <c r="E73" s="14">
        <v>1</v>
      </c>
      <c r="F73" s="15" t="s">
        <v>8</v>
      </c>
      <c r="G73" s="16">
        <v>423.62</v>
      </c>
      <c r="H73" s="28">
        <v>21.61</v>
      </c>
      <c r="I73" s="16">
        <f t="shared" si="27"/>
        <v>445.23</v>
      </c>
      <c r="J73" s="28">
        <f t="shared" si="28"/>
        <v>445.23</v>
      </c>
      <c r="K73" s="29">
        <v>0.24390000000000001</v>
      </c>
      <c r="L73" s="28">
        <f t="shared" si="29"/>
        <v>526.94000000000005</v>
      </c>
      <c r="M73" s="28">
        <f t="shared" si="30"/>
        <v>26.88</v>
      </c>
      <c r="N73" s="28">
        <f t="shared" si="38"/>
        <v>553.82000000000005</v>
      </c>
      <c r="O73" s="10"/>
      <c r="P73" s="35"/>
      <c r="Q73" s="35"/>
      <c r="R73" s="10"/>
      <c r="S73" s="10"/>
      <c r="T73" s="10"/>
      <c r="U73" s="10"/>
      <c r="V73" s="10"/>
      <c r="W73" s="19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s="21" customFormat="1" ht="28.5" customHeight="1" x14ac:dyDescent="0.25">
      <c r="B74" s="26" t="s">
        <v>141</v>
      </c>
      <c r="C74" s="38">
        <v>86939</v>
      </c>
      <c r="D74" s="33" t="s">
        <v>142</v>
      </c>
      <c r="E74" s="14">
        <v>1</v>
      </c>
      <c r="F74" s="15" t="s">
        <v>8</v>
      </c>
      <c r="G74" s="16">
        <f>331.72-75.46</f>
        <v>256.26000000000005</v>
      </c>
      <c r="H74" s="28">
        <v>29.53</v>
      </c>
      <c r="I74" s="16">
        <f t="shared" si="27"/>
        <v>285.79000000000008</v>
      </c>
      <c r="J74" s="28">
        <f t="shared" si="28"/>
        <v>285.79000000000002</v>
      </c>
      <c r="K74" s="29">
        <v>0.24390000000000001</v>
      </c>
      <c r="L74" s="28">
        <f t="shared" si="29"/>
        <v>318.76</v>
      </c>
      <c r="M74" s="28">
        <f t="shared" si="30"/>
        <v>36.729999999999997</v>
      </c>
      <c r="N74" s="28">
        <f t="shared" si="38"/>
        <v>355.49</v>
      </c>
      <c r="O74" s="10"/>
      <c r="P74" s="35"/>
      <c r="Q74" s="35"/>
      <c r="R74" s="10"/>
      <c r="S74" s="10"/>
      <c r="T74" s="10"/>
      <c r="U74" s="10"/>
      <c r="V74" s="10"/>
      <c r="W74" s="19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s="21" customFormat="1" ht="28.5" customHeight="1" x14ac:dyDescent="0.25">
      <c r="B75" s="84" t="s">
        <v>143</v>
      </c>
      <c r="C75" s="85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10"/>
      <c r="P75" s="35"/>
      <c r="Q75" s="35"/>
      <c r="R75" s="10"/>
      <c r="S75" s="10"/>
      <c r="T75" s="10"/>
      <c r="U75" s="10"/>
      <c r="V75" s="10"/>
      <c r="W75" s="19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2:41" s="21" customFormat="1" ht="28.5" x14ac:dyDescent="0.25">
      <c r="B76" s="11" t="s">
        <v>147</v>
      </c>
      <c r="C76" s="32">
        <v>89495</v>
      </c>
      <c r="D76" s="33" t="s">
        <v>144</v>
      </c>
      <c r="E76" s="14">
        <f>'[1]memorial de cálculo'!E63</f>
        <v>2</v>
      </c>
      <c r="F76" s="15" t="s">
        <v>8</v>
      </c>
      <c r="G76" s="16">
        <v>10.83</v>
      </c>
      <c r="H76" s="17">
        <v>0.97</v>
      </c>
      <c r="I76" s="16">
        <f t="shared" ref="I76:I81" si="39">G76+H76</f>
        <v>11.8</v>
      </c>
      <c r="J76" s="17">
        <f t="shared" ref="J76:J81" si="40">ROUND(I76*E76,2)</f>
        <v>23.6</v>
      </c>
      <c r="K76" s="39">
        <v>0.24390000000000001</v>
      </c>
      <c r="L76" s="17">
        <f t="shared" ref="L76:L81" si="41">ROUND((1+K76)*E76*G76,2)</f>
        <v>26.94</v>
      </c>
      <c r="M76" s="17">
        <f t="shared" ref="M76:M81" si="42">ROUND((1+K76)*E76*H76,2)</f>
        <v>2.41</v>
      </c>
      <c r="N76" s="17">
        <f t="shared" ref="N76:N81" si="43">ROUND(L76+M76,2)</f>
        <v>29.35</v>
      </c>
      <c r="O76" s="10"/>
      <c r="P76" s="35"/>
      <c r="Q76" s="35"/>
      <c r="R76" s="10"/>
      <c r="S76" s="10"/>
      <c r="T76" s="10"/>
      <c r="U76" s="10"/>
      <c r="V76" s="10"/>
      <c r="W76" s="19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s="21" customFormat="1" ht="28.5" x14ac:dyDescent="0.25">
      <c r="B77" s="11" t="s">
        <v>149</v>
      </c>
      <c r="C77" s="32">
        <v>99258</v>
      </c>
      <c r="D77" s="33" t="s">
        <v>145</v>
      </c>
      <c r="E77" s="14">
        <f>'[1]memorial de cálculo'!E64</f>
        <v>1</v>
      </c>
      <c r="F77" s="15" t="s">
        <v>8</v>
      </c>
      <c r="G77" s="16">
        <v>105.02</v>
      </c>
      <c r="H77" s="17">
        <v>97.44</v>
      </c>
      <c r="I77" s="16">
        <f t="shared" si="39"/>
        <v>202.45999999999998</v>
      </c>
      <c r="J77" s="17">
        <f t="shared" si="40"/>
        <v>202.46</v>
      </c>
      <c r="K77" s="39">
        <v>0.24390000000000001</v>
      </c>
      <c r="L77" s="17">
        <f t="shared" si="41"/>
        <v>130.63</v>
      </c>
      <c r="M77" s="17">
        <f t="shared" si="42"/>
        <v>121.21</v>
      </c>
      <c r="N77" s="17">
        <f t="shared" si="43"/>
        <v>251.84</v>
      </c>
      <c r="O77" s="10"/>
      <c r="P77" s="35"/>
      <c r="Q77" s="35"/>
      <c r="R77" s="10"/>
      <c r="S77" s="10"/>
      <c r="T77" s="10"/>
      <c r="U77" s="10"/>
      <c r="V77" s="10"/>
      <c r="W77" s="19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s="21" customFormat="1" ht="39.75" customHeight="1" x14ac:dyDescent="0.25">
      <c r="B78" s="11" t="s">
        <v>189</v>
      </c>
      <c r="C78" s="32">
        <v>98102</v>
      </c>
      <c r="D78" s="33" t="s">
        <v>146</v>
      </c>
      <c r="E78" s="14">
        <f>'[1]memorial de cálculo'!E65</f>
        <v>1</v>
      </c>
      <c r="F78" s="15" t="s">
        <v>8</v>
      </c>
      <c r="G78" s="16">
        <v>113.73</v>
      </c>
      <c r="H78" s="17">
        <v>4.3</v>
      </c>
      <c r="I78" s="16">
        <f t="shared" si="39"/>
        <v>118.03</v>
      </c>
      <c r="J78" s="17">
        <f t="shared" si="40"/>
        <v>118.03</v>
      </c>
      <c r="K78" s="39">
        <v>0.24390000000000001</v>
      </c>
      <c r="L78" s="17">
        <f t="shared" si="41"/>
        <v>141.47</v>
      </c>
      <c r="M78" s="17">
        <f t="shared" si="42"/>
        <v>5.35</v>
      </c>
      <c r="N78" s="17">
        <f t="shared" si="43"/>
        <v>146.82</v>
      </c>
      <c r="O78" s="10"/>
      <c r="P78" s="35"/>
      <c r="Q78" s="35"/>
      <c r="R78" s="10"/>
      <c r="S78" s="10"/>
      <c r="T78" s="10"/>
      <c r="U78" s="10"/>
      <c r="V78" s="10"/>
      <c r="W78" s="19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s="21" customFormat="1" ht="42.75" x14ac:dyDescent="0.25">
      <c r="B79" s="11" t="s">
        <v>190</v>
      </c>
      <c r="C79" s="32">
        <v>91793</v>
      </c>
      <c r="D79" s="33" t="s">
        <v>148</v>
      </c>
      <c r="E79" s="14">
        <f>'[1]memorial de cálculo'!E66</f>
        <v>13</v>
      </c>
      <c r="F79" s="15" t="s">
        <v>26</v>
      </c>
      <c r="G79" s="16">
        <v>48.3</v>
      </c>
      <c r="H79" s="17">
        <v>31.59</v>
      </c>
      <c r="I79" s="16">
        <f t="shared" si="39"/>
        <v>79.89</v>
      </c>
      <c r="J79" s="17">
        <f t="shared" si="40"/>
        <v>1038.57</v>
      </c>
      <c r="K79" s="39">
        <v>0.24390000000000001</v>
      </c>
      <c r="L79" s="17">
        <f t="shared" si="41"/>
        <v>781.04</v>
      </c>
      <c r="M79" s="17">
        <f t="shared" si="42"/>
        <v>510.83</v>
      </c>
      <c r="N79" s="17">
        <f t="shared" si="43"/>
        <v>1291.8699999999999</v>
      </c>
      <c r="O79" s="10"/>
      <c r="P79" s="35"/>
      <c r="Q79" s="35"/>
      <c r="R79" s="10"/>
      <c r="S79" s="10"/>
      <c r="T79" s="10"/>
      <c r="U79" s="10"/>
      <c r="V79" s="10"/>
      <c r="W79" s="19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2:41" s="21" customFormat="1" ht="31.5" customHeight="1" x14ac:dyDescent="0.25">
      <c r="B80" s="11" t="s">
        <v>191</v>
      </c>
      <c r="C80" s="32">
        <v>91795</v>
      </c>
      <c r="D80" s="33" t="s">
        <v>150</v>
      </c>
      <c r="E80" s="14">
        <f>'[1]memorial de cálculo'!E67</f>
        <v>6</v>
      </c>
      <c r="F80" s="15" t="s">
        <v>26</v>
      </c>
      <c r="G80" s="16">
        <v>49.35</v>
      </c>
      <c r="H80" s="17">
        <v>18.559999999999999</v>
      </c>
      <c r="I80" s="16">
        <f t="shared" si="39"/>
        <v>67.91</v>
      </c>
      <c r="J80" s="17">
        <f t="shared" si="40"/>
        <v>407.46</v>
      </c>
      <c r="K80" s="39">
        <v>0.24390000000000001</v>
      </c>
      <c r="L80" s="17">
        <f t="shared" si="41"/>
        <v>368.32</v>
      </c>
      <c r="M80" s="17">
        <f t="shared" si="42"/>
        <v>138.52000000000001</v>
      </c>
      <c r="N80" s="17">
        <f t="shared" si="43"/>
        <v>506.84</v>
      </c>
      <c r="O80" s="10"/>
      <c r="P80" s="35"/>
      <c r="Q80" s="35"/>
      <c r="R80" s="10"/>
      <c r="S80" s="10"/>
      <c r="T80" s="10"/>
      <c r="U80" s="10"/>
      <c r="V80" s="10"/>
      <c r="W80" s="19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2:41" s="21" customFormat="1" ht="57" x14ac:dyDescent="0.25">
      <c r="B81" s="11" t="s">
        <v>151</v>
      </c>
      <c r="C81" s="32">
        <v>98052</v>
      </c>
      <c r="D81" s="33" t="s">
        <v>152</v>
      </c>
      <c r="E81" s="14">
        <f>'[1]memorial de cálculo'!E70</f>
        <v>1</v>
      </c>
      <c r="F81" s="15" t="s">
        <v>8</v>
      </c>
      <c r="G81" s="16">
        <v>1814.52</v>
      </c>
      <c r="H81" s="17">
        <v>641.45000000000005</v>
      </c>
      <c r="I81" s="16">
        <f t="shared" si="39"/>
        <v>2455.9700000000003</v>
      </c>
      <c r="J81" s="17">
        <f t="shared" si="40"/>
        <v>2455.9699999999998</v>
      </c>
      <c r="K81" s="39">
        <v>0.24390000000000001</v>
      </c>
      <c r="L81" s="17">
        <f t="shared" si="41"/>
        <v>2257.08</v>
      </c>
      <c r="M81" s="17">
        <f t="shared" si="42"/>
        <v>797.9</v>
      </c>
      <c r="N81" s="17">
        <f t="shared" si="43"/>
        <v>3054.98</v>
      </c>
      <c r="O81" s="10"/>
      <c r="P81" s="35"/>
      <c r="Q81" s="35"/>
      <c r="R81" s="10"/>
      <c r="S81" s="10"/>
      <c r="T81" s="10"/>
      <c r="U81" s="10"/>
      <c r="V81" s="10"/>
      <c r="W81" s="19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2:41" ht="20.25" customHeight="1" x14ac:dyDescent="0.25">
      <c r="B82" s="86" t="s">
        <v>153</v>
      </c>
      <c r="C82" s="87"/>
      <c r="D82" s="87"/>
      <c r="E82" s="87"/>
      <c r="F82" s="87"/>
      <c r="G82" s="87"/>
      <c r="H82" s="87"/>
      <c r="I82" s="87"/>
      <c r="J82" s="87"/>
      <c r="K82" s="87"/>
      <c r="L82" s="23">
        <f>SUM(L67:L81)</f>
        <v>6204.92</v>
      </c>
      <c r="M82" s="23">
        <f>SUM(M67:M81)</f>
        <v>2707.3</v>
      </c>
      <c r="N82" s="23">
        <f>SUM(N67:N81)</f>
        <v>8912.2200000000012</v>
      </c>
      <c r="O82" s="10"/>
      <c r="P82" s="10"/>
      <c r="Q82" s="10"/>
      <c r="R82" s="10"/>
      <c r="S82" s="10"/>
      <c r="T82" s="10"/>
      <c r="U82" s="10"/>
      <c r="V82" s="10"/>
      <c r="W82" s="2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2:41" s="21" customFormat="1" ht="28.5" customHeight="1" x14ac:dyDescent="0.25">
      <c r="B83" s="7">
        <v>10</v>
      </c>
      <c r="C83" s="8" t="s">
        <v>154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9"/>
      <c r="O83" s="10"/>
      <c r="P83" s="10"/>
      <c r="Q83" s="10"/>
      <c r="R83" s="10"/>
      <c r="S83" s="10"/>
      <c r="T83" s="10"/>
      <c r="U83" s="10"/>
      <c r="V83" s="10"/>
      <c r="W83" s="19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2:41" s="21" customFormat="1" ht="28.5" customHeight="1" x14ac:dyDescent="0.25">
      <c r="B84" s="40" t="s">
        <v>155</v>
      </c>
      <c r="C84" s="41">
        <v>93128</v>
      </c>
      <c r="D84" s="13" t="s">
        <v>192</v>
      </c>
      <c r="E84" s="14">
        <v>6</v>
      </c>
      <c r="F84" s="15" t="s">
        <v>8</v>
      </c>
      <c r="G84" s="16">
        <v>59.1</v>
      </c>
      <c r="H84" s="16">
        <v>67.489999999999995</v>
      </c>
      <c r="I84" s="16">
        <f t="shared" ref="I84:I94" si="44">G84+H84</f>
        <v>126.59</v>
      </c>
      <c r="J84" s="28">
        <f t="shared" ref="J84:J94" si="45">ROUND(I84*E84,2)</f>
        <v>759.54</v>
      </c>
      <c r="K84" s="29">
        <v>0.24390000000000001</v>
      </c>
      <c r="L84" s="28">
        <f t="shared" ref="L84:L94" si="46">ROUND((1+K84)*E84*G84,2)</f>
        <v>441.09</v>
      </c>
      <c r="M84" s="28">
        <f t="shared" ref="M84:M94" si="47">ROUND((1+K84)*E84*H84,2)</f>
        <v>503.7</v>
      </c>
      <c r="N84" s="28">
        <f t="shared" ref="N84:N94" si="48">ROUND(L84+M84,2)</f>
        <v>944.79</v>
      </c>
      <c r="O84" s="10"/>
      <c r="P84" s="10"/>
      <c r="Q84" s="10"/>
      <c r="R84" s="10"/>
      <c r="S84" s="10"/>
      <c r="T84" s="10"/>
      <c r="U84" s="10"/>
      <c r="V84" s="10"/>
      <c r="W84" s="19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2:41" s="45" customFormat="1" ht="32.25" customHeight="1" x14ac:dyDescent="0.25">
      <c r="B85" s="40" t="s">
        <v>157</v>
      </c>
      <c r="C85" s="41">
        <v>93141</v>
      </c>
      <c r="D85" s="13" t="s">
        <v>193</v>
      </c>
      <c r="E85" s="14">
        <v>6</v>
      </c>
      <c r="F85" s="15" t="s">
        <v>8</v>
      </c>
      <c r="G85" s="16">
        <v>83.14</v>
      </c>
      <c r="H85" s="16">
        <v>75.45</v>
      </c>
      <c r="I85" s="16">
        <f t="shared" si="44"/>
        <v>158.59</v>
      </c>
      <c r="J85" s="28">
        <f t="shared" si="45"/>
        <v>951.54</v>
      </c>
      <c r="K85" s="29">
        <v>0.24390000000000001</v>
      </c>
      <c r="L85" s="28">
        <f t="shared" si="46"/>
        <v>620.51</v>
      </c>
      <c r="M85" s="28">
        <f t="shared" si="47"/>
        <v>563.11</v>
      </c>
      <c r="N85" s="28">
        <f t="shared" si="48"/>
        <v>1183.6199999999999</v>
      </c>
      <c r="O85" s="42"/>
      <c r="P85" s="42"/>
      <c r="Q85" s="42"/>
      <c r="R85" s="42"/>
      <c r="S85" s="42"/>
      <c r="T85" s="42"/>
      <c r="U85" s="42"/>
      <c r="V85" s="42"/>
      <c r="W85" s="43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</row>
    <row r="86" spans="2:41" s="45" customFormat="1" ht="32.25" customHeight="1" x14ac:dyDescent="0.25">
      <c r="B86" s="26" t="s">
        <v>159</v>
      </c>
      <c r="C86" s="41">
        <v>97592</v>
      </c>
      <c r="D86" s="13" t="s">
        <v>160</v>
      </c>
      <c r="E86" s="14">
        <v>6</v>
      </c>
      <c r="F86" s="15" t="s">
        <v>8</v>
      </c>
      <c r="G86" s="16">
        <v>24.87</v>
      </c>
      <c r="H86" s="28">
        <v>12.66</v>
      </c>
      <c r="I86" s="16">
        <f t="shared" si="44"/>
        <v>37.53</v>
      </c>
      <c r="J86" s="28">
        <f t="shared" si="45"/>
        <v>225.18</v>
      </c>
      <c r="K86" s="29">
        <v>0.24390000000000001</v>
      </c>
      <c r="L86" s="28">
        <f t="shared" si="46"/>
        <v>185.61</v>
      </c>
      <c r="M86" s="28">
        <f t="shared" si="47"/>
        <v>94.49</v>
      </c>
      <c r="N86" s="28">
        <f t="shared" si="48"/>
        <v>280.10000000000002</v>
      </c>
      <c r="O86" s="42"/>
      <c r="P86" s="42"/>
      <c r="Q86" s="42"/>
      <c r="R86" s="42"/>
      <c r="S86" s="42"/>
      <c r="T86" s="42"/>
      <c r="U86" s="42"/>
      <c r="V86" s="42"/>
      <c r="W86" s="43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</row>
    <row r="87" spans="2:41" s="45" customFormat="1" ht="30" customHeight="1" x14ac:dyDescent="0.25">
      <c r="B87" s="26" t="s">
        <v>161</v>
      </c>
      <c r="C87" s="41">
        <v>91924</v>
      </c>
      <c r="D87" s="13" t="s">
        <v>162</v>
      </c>
      <c r="E87" s="14">
        <f>'[1]memorial de cálculo'!E75</f>
        <v>60</v>
      </c>
      <c r="F87" s="15" t="s">
        <v>26</v>
      </c>
      <c r="G87" s="16">
        <v>2.0099999999999998</v>
      </c>
      <c r="H87" s="28">
        <v>0.74</v>
      </c>
      <c r="I87" s="16">
        <f t="shared" si="44"/>
        <v>2.75</v>
      </c>
      <c r="J87" s="28">
        <f t="shared" si="45"/>
        <v>165</v>
      </c>
      <c r="K87" s="29">
        <v>0.24390000000000001</v>
      </c>
      <c r="L87" s="28">
        <f t="shared" si="46"/>
        <v>150.01</v>
      </c>
      <c r="M87" s="28">
        <f t="shared" si="47"/>
        <v>55.23</v>
      </c>
      <c r="N87" s="28">
        <f t="shared" si="48"/>
        <v>205.24</v>
      </c>
      <c r="O87" s="42"/>
      <c r="P87" s="42"/>
      <c r="Q87" s="42"/>
      <c r="R87" s="42"/>
      <c r="S87" s="42"/>
      <c r="T87" s="42"/>
      <c r="U87" s="42"/>
      <c r="V87" s="42"/>
      <c r="W87" s="43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2:41" s="45" customFormat="1" ht="23.25" customHeight="1" x14ac:dyDescent="0.25">
      <c r="B88" s="26" t="s">
        <v>163</v>
      </c>
      <c r="C88" s="46">
        <v>91926</v>
      </c>
      <c r="D88" s="13" t="s">
        <v>164</v>
      </c>
      <c r="E88" s="14">
        <f>'[1]memorial de cálculo'!E76</f>
        <v>30</v>
      </c>
      <c r="F88" s="15" t="s">
        <v>26</v>
      </c>
      <c r="G88" s="16">
        <v>3.12</v>
      </c>
      <c r="H88" s="28">
        <v>0.92</v>
      </c>
      <c r="I88" s="16">
        <f t="shared" si="44"/>
        <v>4.04</v>
      </c>
      <c r="J88" s="28">
        <f t="shared" si="45"/>
        <v>121.2</v>
      </c>
      <c r="K88" s="29">
        <v>0.24390000000000001</v>
      </c>
      <c r="L88" s="28">
        <f t="shared" si="46"/>
        <v>116.43</v>
      </c>
      <c r="M88" s="28">
        <f t="shared" si="47"/>
        <v>34.33</v>
      </c>
      <c r="N88" s="28">
        <f t="shared" si="48"/>
        <v>150.76</v>
      </c>
      <c r="O88" s="42"/>
      <c r="P88" s="42"/>
      <c r="Q88" s="42"/>
      <c r="R88" s="42"/>
      <c r="S88" s="42"/>
      <c r="T88" s="42"/>
      <c r="U88" s="42"/>
      <c r="V88" s="42"/>
      <c r="W88" s="43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</row>
    <row r="89" spans="2:41" s="45" customFormat="1" ht="28.5" customHeight="1" x14ac:dyDescent="0.25">
      <c r="B89" s="26" t="s">
        <v>165</v>
      </c>
      <c r="C89" s="46">
        <v>91928</v>
      </c>
      <c r="D89" s="13" t="s">
        <v>166</v>
      </c>
      <c r="E89" s="14">
        <f>'[1]memorial de cálculo'!E77</f>
        <v>15</v>
      </c>
      <c r="F89" s="15" t="s">
        <v>26</v>
      </c>
      <c r="G89" s="16">
        <v>5.45</v>
      </c>
      <c r="H89" s="28">
        <v>1.23</v>
      </c>
      <c r="I89" s="16">
        <f t="shared" si="44"/>
        <v>6.68</v>
      </c>
      <c r="J89" s="28">
        <f t="shared" si="45"/>
        <v>100.2</v>
      </c>
      <c r="K89" s="29">
        <v>0.24390000000000001</v>
      </c>
      <c r="L89" s="28">
        <f t="shared" si="46"/>
        <v>101.69</v>
      </c>
      <c r="M89" s="28">
        <f t="shared" si="47"/>
        <v>22.95</v>
      </c>
      <c r="N89" s="28">
        <f t="shared" si="48"/>
        <v>124.64</v>
      </c>
      <c r="O89" s="42"/>
      <c r="P89" s="42"/>
      <c r="Q89" s="42"/>
      <c r="R89" s="42"/>
      <c r="S89" s="42"/>
      <c r="T89" s="42"/>
      <c r="U89" s="42"/>
      <c r="V89" s="42"/>
      <c r="W89" s="43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</row>
    <row r="90" spans="2:41" s="21" customFormat="1" ht="32.25" customHeight="1" x14ac:dyDescent="0.25">
      <c r="B90" s="26" t="s">
        <v>167</v>
      </c>
      <c r="C90" s="41">
        <v>101489</v>
      </c>
      <c r="D90" s="13" t="s">
        <v>168</v>
      </c>
      <c r="E90" s="14">
        <v>1</v>
      </c>
      <c r="F90" s="15" t="s">
        <v>8</v>
      </c>
      <c r="G90" s="16">
        <v>900.27</v>
      </c>
      <c r="H90" s="28">
        <v>265.5</v>
      </c>
      <c r="I90" s="16">
        <f t="shared" si="44"/>
        <v>1165.77</v>
      </c>
      <c r="J90" s="28">
        <f t="shared" si="45"/>
        <v>1165.77</v>
      </c>
      <c r="K90" s="29">
        <v>0.24390000000000001</v>
      </c>
      <c r="L90" s="28">
        <f t="shared" si="46"/>
        <v>1119.8499999999999</v>
      </c>
      <c r="M90" s="28">
        <f t="shared" si="47"/>
        <v>330.26</v>
      </c>
      <c r="N90" s="28">
        <f t="shared" si="48"/>
        <v>1450.11</v>
      </c>
      <c r="O90" s="10"/>
      <c r="P90" s="10"/>
      <c r="Q90" s="10"/>
      <c r="R90" s="10"/>
      <c r="S90" s="10"/>
      <c r="T90" s="10"/>
      <c r="U90" s="10"/>
      <c r="V90" s="10"/>
      <c r="W90" s="19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2:41" s="45" customFormat="1" ht="34.5" customHeight="1" x14ac:dyDescent="0.25">
      <c r="B91" s="26" t="s">
        <v>169</v>
      </c>
      <c r="C91" s="41">
        <v>93144</v>
      </c>
      <c r="D91" s="13" t="s">
        <v>170</v>
      </c>
      <c r="E91" s="14">
        <v>1</v>
      </c>
      <c r="F91" s="15" t="s">
        <v>8</v>
      </c>
      <c r="G91" s="16">
        <v>138.34</v>
      </c>
      <c r="H91" s="17">
        <v>81.86</v>
      </c>
      <c r="I91" s="16">
        <f t="shared" si="44"/>
        <v>220.2</v>
      </c>
      <c r="J91" s="17">
        <f t="shared" si="45"/>
        <v>220.2</v>
      </c>
      <c r="K91" s="18">
        <v>0.24390000000000001</v>
      </c>
      <c r="L91" s="17">
        <f t="shared" si="46"/>
        <v>172.08</v>
      </c>
      <c r="M91" s="17">
        <f t="shared" si="47"/>
        <v>101.83</v>
      </c>
      <c r="N91" s="17">
        <f t="shared" si="48"/>
        <v>273.91000000000003</v>
      </c>
      <c r="O91" s="42"/>
      <c r="P91" s="42"/>
      <c r="Q91" s="42"/>
      <c r="R91" s="42"/>
      <c r="S91" s="42"/>
      <c r="T91" s="42"/>
      <c r="U91" s="42"/>
      <c r="V91" s="42"/>
      <c r="W91" s="43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</row>
    <row r="92" spans="2:41" s="45" customFormat="1" ht="33" customHeight="1" x14ac:dyDescent="0.25">
      <c r="B92" s="26" t="s">
        <v>171</v>
      </c>
      <c r="C92" s="41">
        <v>101877</v>
      </c>
      <c r="D92" s="13" t="s">
        <v>172</v>
      </c>
      <c r="E92" s="14">
        <v>1</v>
      </c>
      <c r="F92" s="15" t="s">
        <v>8</v>
      </c>
      <c r="G92" s="16">
        <v>31.13</v>
      </c>
      <c r="H92" s="28">
        <v>9.5399999999999991</v>
      </c>
      <c r="I92" s="16">
        <f t="shared" si="44"/>
        <v>40.67</v>
      </c>
      <c r="J92" s="28">
        <f t="shared" si="45"/>
        <v>40.67</v>
      </c>
      <c r="K92" s="29">
        <v>0.24390000000000001</v>
      </c>
      <c r="L92" s="28">
        <f t="shared" si="46"/>
        <v>38.72</v>
      </c>
      <c r="M92" s="28">
        <f t="shared" si="47"/>
        <v>11.87</v>
      </c>
      <c r="N92" s="28">
        <f t="shared" si="48"/>
        <v>50.59</v>
      </c>
      <c r="O92" s="42"/>
      <c r="P92" s="42"/>
      <c r="Q92" s="42"/>
      <c r="R92" s="42"/>
      <c r="S92" s="42"/>
      <c r="T92" s="42"/>
      <c r="U92" s="42"/>
      <c r="V92" s="42"/>
      <c r="W92" s="43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</row>
    <row r="93" spans="2:41" ht="20.25" customHeight="1" x14ac:dyDescent="0.25">
      <c r="B93" s="26" t="s">
        <v>173</v>
      </c>
      <c r="C93" s="46">
        <v>93655</v>
      </c>
      <c r="D93" s="13" t="s">
        <v>174</v>
      </c>
      <c r="E93" s="14">
        <v>2</v>
      </c>
      <c r="F93" s="15" t="s">
        <v>8</v>
      </c>
      <c r="G93" s="16">
        <v>11.17</v>
      </c>
      <c r="H93" s="28">
        <v>2.0499999999999998</v>
      </c>
      <c r="I93" s="16">
        <f t="shared" si="44"/>
        <v>13.219999999999999</v>
      </c>
      <c r="J93" s="28">
        <f t="shared" si="45"/>
        <v>26.44</v>
      </c>
      <c r="K93" s="29">
        <v>0.24390000000000001</v>
      </c>
      <c r="L93" s="28">
        <f t="shared" si="46"/>
        <v>27.79</v>
      </c>
      <c r="M93" s="28">
        <f t="shared" si="47"/>
        <v>5.0999999999999996</v>
      </c>
      <c r="N93" s="28">
        <f t="shared" si="48"/>
        <v>32.89</v>
      </c>
      <c r="O93" s="10"/>
      <c r="P93" s="24" t="e">
        <f>#REF!+#REF!+#REF!</f>
        <v>#REF!</v>
      </c>
      <c r="Q93" s="24" t="e">
        <f>#REF!+#REF!+#REF!</f>
        <v>#REF!</v>
      </c>
      <c r="R93" s="24" t="e">
        <f>Q93+P93</f>
        <v>#REF!</v>
      </c>
      <c r="S93" s="24"/>
      <c r="T93" s="10"/>
      <c r="U93" s="10"/>
      <c r="V93" s="10"/>
      <c r="W93" s="2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2:41" ht="20.25" customHeight="1" x14ac:dyDescent="0.25">
      <c r="B94" s="26" t="s">
        <v>175</v>
      </c>
      <c r="C94" s="46">
        <v>93658</v>
      </c>
      <c r="D94" s="13" t="s">
        <v>176</v>
      </c>
      <c r="E94" s="14">
        <v>1</v>
      </c>
      <c r="F94" s="15" t="s">
        <v>8</v>
      </c>
      <c r="G94" s="16">
        <v>16.66</v>
      </c>
      <c r="H94" s="28">
        <v>3.62</v>
      </c>
      <c r="I94" s="16">
        <f t="shared" si="44"/>
        <v>20.28</v>
      </c>
      <c r="J94" s="28">
        <f t="shared" si="45"/>
        <v>20.28</v>
      </c>
      <c r="K94" s="29">
        <v>0.24390000000000001</v>
      </c>
      <c r="L94" s="28">
        <f t="shared" si="46"/>
        <v>20.72</v>
      </c>
      <c r="M94" s="28">
        <f t="shared" si="47"/>
        <v>4.5</v>
      </c>
      <c r="N94" s="28">
        <f t="shared" si="48"/>
        <v>25.22</v>
      </c>
      <c r="O94" s="10"/>
      <c r="P94" s="24" t="e">
        <f>#REF!+#REF!+L82</f>
        <v>#REF!</v>
      </c>
      <c r="Q94" s="24" t="e">
        <f>#REF!+#REF!+M82</f>
        <v>#REF!</v>
      </c>
      <c r="R94" s="24" t="e">
        <f>Q94+P94</f>
        <v>#REF!</v>
      </c>
      <c r="S94" s="24"/>
      <c r="T94" s="10"/>
      <c r="U94" s="10"/>
      <c r="V94" s="10"/>
      <c r="W94" s="2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2:41" ht="20.25" customHeight="1" x14ac:dyDescent="0.25">
      <c r="B95" s="86" t="s">
        <v>177</v>
      </c>
      <c r="C95" s="87"/>
      <c r="D95" s="87"/>
      <c r="E95" s="87"/>
      <c r="F95" s="87"/>
      <c r="G95" s="87"/>
      <c r="H95" s="87"/>
      <c r="I95" s="87"/>
      <c r="J95" s="87"/>
      <c r="K95" s="87"/>
      <c r="L95" s="23">
        <f>SUM(L84:L93)</f>
        <v>2973.7799999999997</v>
      </c>
      <c r="M95" s="23">
        <f>SUM(M84:M93)</f>
        <v>1722.8699999999997</v>
      </c>
      <c r="N95" s="23">
        <f>SUM(N84:N93)</f>
        <v>4696.6500000000005</v>
      </c>
      <c r="O95" s="10"/>
      <c r="P95" s="10"/>
      <c r="Q95" s="10"/>
      <c r="R95" s="10"/>
      <c r="S95" s="10"/>
      <c r="T95" s="10"/>
      <c r="U95" s="10"/>
      <c r="V95" s="10"/>
      <c r="W95" s="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2:41" ht="18.75" customHeight="1" x14ac:dyDescent="0.25">
      <c r="B96" s="7">
        <v>11</v>
      </c>
      <c r="C96" s="8" t="s">
        <v>178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10"/>
      <c r="P96" s="10"/>
      <c r="Q96" s="10"/>
      <c r="R96" s="10"/>
      <c r="S96" s="10"/>
      <c r="T96" s="10"/>
      <c r="U96" s="10"/>
      <c r="V96" s="10"/>
      <c r="W96" s="2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2:34" ht="20.25" customHeight="1" x14ac:dyDescent="0.25">
      <c r="B97" s="11" t="s">
        <v>179</v>
      </c>
      <c r="C97" s="32">
        <v>99803</v>
      </c>
      <c r="D97" s="13" t="s">
        <v>180</v>
      </c>
      <c r="E97" s="14">
        <v>34.840000000000003</v>
      </c>
      <c r="F97" s="15" t="s">
        <v>23</v>
      </c>
      <c r="G97" s="16">
        <v>0.38</v>
      </c>
      <c r="H97" s="17">
        <v>1.27</v>
      </c>
      <c r="I97" s="16">
        <f>G97+H97</f>
        <v>1.65</v>
      </c>
      <c r="J97" s="17">
        <f>ROUND(I97*E97,2)</f>
        <v>57.49</v>
      </c>
      <c r="K97" s="18">
        <v>0.24390000000000001</v>
      </c>
      <c r="L97" s="17">
        <f>ROUND((1+K97)*E97*G97,2)</f>
        <v>16.47</v>
      </c>
      <c r="M97" s="17">
        <f>ROUND((1+K97)*E97*H97,2)</f>
        <v>55.04</v>
      </c>
      <c r="N97" s="17">
        <f>ROUND(L97+M97,2)</f>
        <v>71.510000000000005</v>
      </c>
      <c r="R97" s="49">
        <f>M98+L98</f>
        <v>71.509999999999991</v>
      </c>
      <c r="S97" s="50"/>
    </row>
    <row r="98" spans="2:34" ht="30.75" customHeight="1" x14ac:dyDescent="0.25">
      <c r="B98" s="86" t="s">
        <v>181</v>
      </c>
      <c r="C98" s="87"/>
      <c r="D98" s="87"/>
      <c r="E98" s="87"/>
      <c r="F98" s="87"/>
      <c r="G98" s="87"/>
      <c r="H98" s="87"/>
      <c r="I98" s="87"/>
      <c r="J98" s="87"/>
      <c r="K98" s="87"/>
      <c r="L98" s="23">
        <f>SUM(L97:L97)</f>
        <v>16.47</v>
      </c>
      <c r="M98" s="23">
        <f>SUM(M97:M97)</f>
        <v>55.04</v>
      </c>
      <c r="N98" s="23">
        <f>SUM(N97)</f>
        <v>71.510000000000005</v>
      </c>
      <c r="O98" s="31"/>
      <c r="P98" s="10"/>
      <c r="Q98" s="10"/>
      <c r="R98" s="24" t="e">
        <f>R97+#REF!+R50+R42+R33+#REF!+P12</f>
        <v>#REF!</v>
      </c>
      <c r="S98" s="10"/>
      <c r="T98" s="10"/>
      <c r="U98" s="10"/>
      <c r="V98" s="10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ht="25.5" customHeight="1" x14ac:dyDescent="0.25">
      <c r="B99" s="88" t="s">
        <v>182</v>
      </c>
      <c r="C99" s="89"/>
      <c r="D99" s="89"/>
      <c r="E99" s="89"/>
      <c r="F99" s="89"/>
      <c r="G99" s="89"/>
      <c r="H99" s="89"/>
      <c r="I99" s="89"/>
      <c r="J99" s="89"/>
      <c r="K99" s="90"/>
      <c r="L99" s="52">
        <f>L12+L22+L27+L33+L42+L51+L58+L64+L82+L95+L98</f>
        <v>49063.899999999994</v>
      </c>
      <c r="M99" s="52">
        <f>M12+M22+M27+M33+M42+M51+M58+M64+M82+M95+M98</f>
        <v>19509.47</v>
      </c>
      <c r="N99" s="52">
        <f>N12+N22+N27+N33+N42+N51+N58+N64+N82+N95+N98</f>
        <v>68573.37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ht="15" customHeight="1" x14ac:dyDescent="0.25">
      <c r="B100" s="54"/>
      <c r="C100" s="55"/>
      <c r="D100" s="55"/>
      <c r="E100" s="56"/>
      <c r="F100" s="57"/>
      <c r="G100" s="58"/>
      <c r="H100" s="58"/>
      <c r="I100" s="58"/>
      <c r="J100" s="58"/>
      <c r="K100" s="58"/>
      <c r="L100" s="58"/>
      <c r="M100" s="58"/>
      <c r="N100" s="58"/>
      <c r="O100" s="59"/>
      <c r="P100" s="59"/>
      <c r="Q100" s="59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ht="15" customHeight="1" x14ac:dyDescent="0.25">
      <c r="B101" s="54"/>
      <c r="C101" s="82"/>
      <c r="D101" s="82"/>
      <c r="E101" s="60"/>
      <c r="F101" s="61"/>
      <c r="G101" s="58"/>
      <c r="H101" s="58"/>
      <c r="I101" s="58"/>
      <c r="J101" s="58"/>
      <c r="K101" s="58"/>
      <c r="L101" s="58"/>
      <c r="M101" s="58"/>
      <c r="N101" s="58"/>
      <c r="O101" s="59"/>
      <c r="P101" s="59"/>
      <c r="Q101" s="59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ht="15" customHeight="1" x14ac:dyDescent="0.25">
      <c r="B102" s="54"/>
      <c r="C102" s="83"/>
      <c r="D102" s="83"/>
      <c r="E102" s="60"/>
      <c r="F102" s="61"/>
      <c r="G102" s="58"/>
      <c r="H102" s="63"/>
      <c r="I102" s="58"/>
      <c r="J102" s="63"/>
      <c r="K102" s="63"/>
      <c r="L102" s="58"/>
      <c r="M102" s="63"/>
      <c r="N102" s="63"/>
      <c r="O102" s="59"/>
      <c r="P102" s="59"/>
      <c r="Q102" s="59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ht="15" customHeight="1" x14ac:dyDescent="0.25">
      <c r="B103" s="54"/>
      <c r="C103" s="83"/>
      <c r="D103" s="83"/>
      <c r="E103" s="64"/>
      <c r="F103" s="61"/>
      <c r="G103" s="58"/>
      <c r="H103" s="55"/>
      <c r="I103" s="58"/>
      <c r="J103" s="55"/>
      <c r="K103" s="55"/>
      <c r="L103" s="58"/>
      <c r="M103" s="55"/>
      <c r="N103" s="63"/>
      <c r="O103" s="59"/>
      <c r="P103" s="59"/>
      <c r="Q103" s="59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ht="15" customHeight="1" x14ac:dyDescent="0.25">
      <c r="B104" s="54"/>
      <c r="C104" s="83"/>
      <c r="D104" s="83"/>
      <c r="E104" s="56"/>
      <c r="F104" s="57"/>
      <c r="G104" s="58"/>
      <c r="H104" s="63"/>
      <c r="I104" s="58"/>
      <c r="J104" s="63"/>
      <c r="K104" s="63"/>
      <c r="L104" s="58"/>
      <c r="M104" s="63"/>
      <c r="N104" s="63"/>
      <c r="O104" s="59"/>
      <c r="P104" s="59"/>
      <c r="Q104" s="59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ht="18.75" customHeight="1" x14ac:dyDescent="0.25">
      <c r="B105" s="54"/>
      <c r="C105" s="83"/>
      <c r="D105" s="83"/>
      <c r="E105" s="60"/>
      <c r="F105" s="61"/>
      <c r="G105" s="58"/>
      <c r="H105" s="63"/>
      <c r="I105" s="58"/>
      <c r="J105" s="63"/>
      <c r="K105" s="63"/>
      <c r="L105" s="58"/>
      <c r="M105" s="63"/>
      <c r="N105" s="6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ht="15" customHeight="1" x14ac:dyDescent="0.25">
      <c r="B106" s="54"/>
      <c r="C106" s="83"/>
      <c r="D106" s="83"/>
      <c r="E106" s="60"/>
      <c r="F106" s="61"/>
      <c r="G106" s="63"/>
      <c r="H106" s="63"/>
      <c r="I106" s="63"/>
      <c r="J106" s="63"/>
      <c r="K106" s="63"/>
      <c r="L106" s="63"/>
      <c r="M106" s="63"/>
      <c r="N106" s="6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ht="15" customHeight="1" x14ac:dyDescent="0.25">
      <c r="B107" s="54"/>
      <c r="C107" s="55"/>
      <c r="D107" s="55"/>
      <c r="E107" s="56"/>
      <c r="F107" s="57"/>
      <c r="G107" s="63"/>
      <c r="H107" s="63"/>
      <c r="I107" s="63"/>
      <c r="J107" s="80" t="s">
        <v>183</v>
      </c>
      <c r="K107" s="80"/>
      <c r="L107" s="80"/>
      <c r="M107" s="80"/>
      <c r="N107" s="80"/>
      <c r="O107" s="1"/>
      <c r="P107" s="1"/>
      <c r="Q107" s="1"/>
      <c r="R107" s="1"/>
      <c r="S107" s="1"/>
      <c r="T107" s="1"/>
      <c r="U107" s="1"/>
      <c r="V107" s="1"/>
      <c r="W107" s="1" t="s">
        <v>184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ht="15" customHeight="1" x14ac:dyDescent="0.25">
      <c r="B108" s="54"/>
      <c r="C108" s="55"/>
      <c r="D108" s="55"/>
      <c r="E108" s="56"/>
      <c r="F108" s="57"/>
      <c r="G108" s="57"/>
      <c r="H108" s="57"/>
      <c r="I108" s="57"/>
      <c r="J108" s="57"/>
      <c r="K108" s="57"/>
      <c r="L108" s="57"/>
      <c r="M108" s="57"/>
      <c r="N108" s="58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ht="15" customHeight="1" x14ac:dyDescent="0.25">
      <c r="B109" s="54"/>
      <c r="C109" s="65"/>
      <c r="D109" s="65"/>
      <c r="E109" s="66"/>
      <c r="F109" s="67"/>
      <c r="G109" s="68"/>
      <c r="H109" s="68"/>
      <c r="I109" s="68"/>
      <c r="J109" s="68"/>
      <c r="K109" s="68"/>
      <c r="L109" s="68"/>
      <c r="M109" s="68"/>
      <c r="N109" s="6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ht="15" customHeight="1" x14ac:dyDescent="0.25">
      <c r="B110" s="54"/>
      <c r="C110" s="81"/>
      <c r="D110" s="81"/>
      <c r="E110" s="81"/>
      <c r="F110" s="81"/>
      <c r="G110" s="81"/>
      <c r="H110" s="81"/>
      <c r="I110" s="68"/>
      <c r="J110" s="68"/>
      <c r="K110" s="68"/>
      <c r="L110" s="68"/>
      <c r="M110" s="68"/>
      <c r="N110" s="6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 ht="15" customHeight="1" x14ac:dyDescent="0.25">
      <c r="B111" s="54"/>
      <c r="C111" s="81"/>
      <c r="D111" s="81"/>
      <c r="E111" s="81"/>
      <c r="F111" s="81"/>
      <c r="G111" s="81"/>
      <c r="H111" s="81"/>
      <c r="I111" s="68"/>
      <c r="J111" s="68"/>
      <c r="K111" s="68"/>
      <c r="L111" s="68"/>
      <c r="M111" s="68"/>
      <c r="N111" s="6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ht="36.75" customHeight="1" x14ac:dyDescent="0.25">
      <c r="B112" s="69"/>
      <c r="C112" s="1"/>
      <c r="D112" s="1"/>
      <c r="E112" s="70"/>
      <c r="F112" s="5"/>
      <c r="G112" s="71"/>
      <c r="H112" s="71"/>
      <c r="I112" s="71"/>
      <c r="J112" s="71"/>
      <c r="K112" s="71"/>
      <c r="L112" s="71"/>
      <c r="M112" s="71"/>
      <c r="N112" s="7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4:34" ht="15" customHeight="1" x14ac:dyDescent="0.25">
      <c r="D113" s="7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4:34" ht="15" customHeight="1" x14ac:dyDescent="0.25"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4:34" ht="15" customHeight="1" x14ac:dyDescent="0.25"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4:34" ht="15" customHeight="1" x14ac:dyDescent="0.25"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4:34" ht="15" customHeight="1" x14ac:dyDescent="0.25"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4:34" ht="15" customHeight="1" x14ac:dyDescent="0.25"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4:34" ht="15" customHeight="1" x14ac:dyDescent="0.25"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4:34" ht="15" customHeight="1" x14ac:dyDescent="0.25"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4:34" ht="15" customHeight="1" x14ac:dyDescent="0.25"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4:34" ht="15" customHeight="1" x14ac:dyDescent="0.25"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4:34" ht="15" customHeight="1" x14ac:dyDescent="0.25"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4:34" ht="15" customHeight="1" x14ac:dyDescent="0.25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4:34" ht="15" customHeight="1" x14ac:dyDescent="0.25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4:34" ht="15" customHeight="1" x14ac:dyDescent="0.25"/>
    <row r="127" spans="4:34" ht="15" customHeight="1" x14ac:dyDescent="0.25"/>
    <row r="128" spans="4:34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</sheetData>
  <mergeCells count="37">
    <mergeCell ref="B22:K22"/>
    <mergeCell ref="B1:N1"/>
    <mergeCell ref="B2:N2"/>
    <mergeCell ref="B3:N3"/>
    <mergeCell ref="B4:N4"/>
    <mergeCell ref="B5:N5"/>
    <mergeCell ref="B6:B7"/>
    <mergeCell ref="C6:C7"/>
    <mergeCell ref="D6:D7"/>
    <mergeCell ref="E6:E7"/>
    <mergeCell ref="F6:F7"/>
    <mergeCell ref="G6:I6"/>
    <mergeCell ref="J6:J7"/>
    <mergeCell ref="K6:K7"/>
    <mergeCell ref="L6:N6"/>
    <mergeCell ref="B12:K12"/>
    <mergeCell ref="B99:K99"/>
    <mergeCell ref="B27:K27"/>
    <mergeCell ref="B33:K33"/>
    <mergeCell ref="B42:K42"/>
    <mergeCell ref="B51:K51"/>
    <mergeCell ref="B58:K58"/>
    <mergeCell ref="B64:K64"/>
    <mergeCell ref="B66:C66"/>
    <mergeCell ref="B75:C75"/>
    <mergeCell ref="B82:K82"/>
    <mergeCell ref="B95:K95"/>
    <mergeCell ref="B98:K98"/>
    <mergeCell ref="J107:N107"/>
    <mergeCell ref="C110:H110"/>
    <mergeCell ref="C111:H111"/>
    <mergeCell ref="C101:D101"/>
    <mergeCell ref="C102:D102"/>
    <mergeCell ref="C103:D103"/>
    <mergeCell ref="C104:D104"/>
    <mergeCell ref="C105:D105"/>
    <mergeCell ref="C106:D106"/>
  </mergeCells>
  <pageMargins left="0.25" right="0.25" top="0.75" bottom="0.75" header="0.3" footer="0.3"/>
  <pageSetup paperSize="9" scale="56" fitToHeight="0" orientation="landscape" r:id="rId1"/>
  <rowBreaks count="3" manualBreakCount="3">
    <brk id="33" min="1" max="13" man="1"/>
    <brk id="64" min="1" max="13" man="1"/>
    <brk id="82" min="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391D-8EAD-4307-8D66-292CF1D8DEC5}">
  <sheetPr>
    <pageSetUpPr fitToPage="1"/>
  </sheetPr>
  <dimension ref="B1:AO240"/>
  <sheetViews>
    <sheetView topLeftCell="A91" zoomScale="80" zoomScaleNormal="80" workbookViewId="0">
      <selection activeCell="D100" sqref="C100:D108"/>
    </sheetView>
  </sheetViews>
  <sheetFormatPr defaultRowHeight="12.75" x14ac:dyDescent="0.25"/>
  <cols>
    <col min="1" max="1" width="3.7109375" style="3" customWidth="1"/>
    <col min="2" max="2" width="7.7109375" style="75" customWidth="1"/>
    <col min="3" max="3" width="9.42578125" style="3" customWidth="1"/>
    <col min="4" max="4" width="107.42578125" style="3" customWidth="1"/>
    <col min="5" max="5" width="10.85546875" style="73" customWidth="1"/>
    <col min="6" max="6" width="5.7109375" style="6" customWidth="1"/>
    <col min="7" max="9" width="13.7109375" style="74" customWidth="1"/>
    <col min="10" max="10" width="15.85546875" style="74" customWidth="1"/>
    <col min="11" max="11" width="10.5703125" style="74" customWidth="1"/>
    <col min="12" max="13" width="14.7109375" style="74" customWidth="1"/>
    <col min="14" max="14" width="15.5703125" style="74" customWidth="1"/>
    <col min="15" max="15" width="4" style="3" hidden="1" customWidth="1"/>
    <col min="16" max="16" width="15.28515625" style="3" hidden="1" customWidth="1"/>
    <col min="17" max="17" width="12.85546875" style="3" hidden="1" customWidth="1"/>
    <col min="18" max="18" width="15.28515625" style="3" hidden="1" customWidth="1"/>
    <col min="19" max="19" width="12.140625" style="3" bestFit="1" customWidth="1"/>
    <col min="20" max="16384" width="9.140625" style="3"/>
  </cols>
  <sheetData>
    <row r="1" spans="2:41" ht="24" customHeight="1" x14ac:dyDescent="0.25">
      <c r="B1" s="92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1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23.25" customHeight="1" x14ac:dyDescent="0.25">
      <c r="B2" s="95" t="s">
        <v>194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22.5" customHeight="1" x14ac:dyDescent="0.25">
      <c r="B3" s="98" t="s">
        <v>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22.5" customHeight="1" x14ac:dyDescent="0.25">
      <c r="B4" s="101" t="s">
        <v>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2:41" ht="14.25" customHeight="1" x14ac:dyDescent="0.25"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  <c r="O5" s="1"/>
      <c r="P5" s="2"/>
      <c r="Q5" s="2"/>
      <c r="R5" s="2"/>
      <c r="S5" s="2"/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5.95" customHeight="1" x14ac:dyDescent="0.25">
      <c r="B6" s="107" t="s">
        <v>4</v>
      </c>
      <c r="C6" s="107" t="s">
        <v>5</v>
      </c>
      <c r="D6" s="107" t="s">
        <v>6</v>
      </c>
      <c r="E6" s="107" t="s">
        <v>7</v>
      </c>
      <c r="F6" s="107" t="s">
        <v>8</v>
      </c>
      <c r="G6" s="91" t="s">
        <v>9</v>
      </c>
      <c r="H6" s="91"/>
      <c r="I6" s="91"/>
      <c r="J6" s="91" t="s">
        <v>10</v>
      </c>
      <c r="K6" s="91" t="s">
        <v>11</v>
      </c>
      <c r="L6" s="91" t="s">
        <v>12</v>
      </c>
      <c r="M6" s="91"/>
      <c r="N6" s="91"/>
      <c r="O6" s="1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2:41" s="6" customFormat="1" ht="50.25" customHeight="1" x14ac:dyDescent="0.25">
      <c r="B7" s="107"/>
      <c r="C7" s="107"/>
      <c r="D7" s="107"/>
      <c r="E7" s="107"/>
      <c r="F7" s="107"/>
      <c r="G7" s="4" t="s">
        <v>13</v>
      </c>
      <c r="H7" s="4" t="s">
        <v>14</v>
      </c>
      <c r="I7" s="4" t="s">
        <v>15</v>
      </c>
      <c r="J7" s="91"/>
      <c r="K7" s="91"/>
      <c r="L7" s="4" t="s">
        <v>16</v>
      </c>
      <c r="M7" s="4" t="s">
        <v>17</v>
      </c>
      <c r="N7" s="4" t="s">
        <v>18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20.25" customHeight="1" x14ac:dyDescent="0.25">
      <c r="B8" s="7">
        <v>1</v>
      </c>
      <c r="C8" s="8" t="s">
        <v>19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0"/>
      <c r="P8" s="10"/>
      <c r="Q8" s="10"/>
      <c r="R8" s="10"/>
      <c r="S8" s="10"/>
      <c r="T8" s="10"/>
      <c r="U8" s="10"/>
      <c r="V8" s="10"/>
      <c r="W8" s="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2:41" s="21" customFormat="1" ht="19.5" customHeight="1" x14ac:dyDescent="0.25">
      <c r="B9" s="11" t="s">
        <v>20</v>
      </c>
      <c r="C9" s="12" t="s">
        <v>21</v>
      </c>
      <c r="D9" s="13" t="s">
        <v>22</v>
      </c>
      <c r="E9" s="14">
        <f>'[1]memorial de cálculo'!E3</f>
        <v>1</v>
      </c>
      <c r="F9" s="15" t="s">
        <v>23</v>
      </c>
      <c r="G9" s="16">
        <f>'[1]Composições Próprias (2)'!I14</f>
        <v>214.38</v>
      </c>
      <c r="H9" s="16">
        <f>'[1]Composições Próprias (2)'!J14</f>
        <v>27.36</v>
      </c>
      <c r="I9" s="16">
        <f>G9+H9</f>
        <v>241.74</v>
      </c>
      <c r="J9" s="17">
        <f>ROUND(I9*E9,2)</f>
        <v>241.74</v>
      </c>
      <c r="K9" s="18">
        <v>0.24390000000000001</v>
      </c>
      <c r="L9" s="17">
        <f>ROUND((1+K9)*E9*G9,2)</f>
        <v>266.67</v>
      </c>
      <c r="M9" s="17">
        <f>ROUND((1+K9)*E9*H9,2)</f>
        <v>34.03</v>
      </c>
      <c r="N9" s="17">
        <f>ROUND(L9+M9,2)</f>
        <v>300.7</v>
      </c>
      <c r="O9" s="10"/>
      <c r="P9" s="10"/>
      <c r="Q9" s="10"/>
      <c r="R9" s="10"/>
      <c r="S9" s="10"/>
      <c r="T9" s="10"/>
      <c r="U9" s="10"/>
      <c r="V9" s="10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2:41" s="21" customFormat="1" ht="30" customHeight="1" x14ac:dyDescent="0.25">
      <c r="B10" s="11" t="s">
        <v>24</v>
      </c>
      <c r="C10" s="22">
        <v>99059</v>
      </c>
      <c r="D10" s="13" t="s">
        <v>25</v>
      </c>
      <c r="E10" s="14">
        <f>'[1]memorial de cálculo'!E4</f>
        <v>36.4</v>
      </c>
      <c r="F10" s="15" t="s">
        <v>26</v>
      </c>
      <c r="G10" s="16">
        <v>24.65</v>
      </c>
      <c r="H10" s="16">
        <v>19.2</v>
      </c>
      <c r="I10" s="16">
        <f>G10+H10</f>
        <v>43.849999999999994</v>
      </c>
      <c r="J10" s="17">
        <f>ROUND(I10*E10,2)</f>
        <v>1596.14</v>
      </c>
      <c r="K10" s="18">
        <v>0.24390000000000001</v>
      </c>
      <c r="L10" s="17">
        <f>ROUND((1+K10)*E10*G10,2)</f>
        <v>1116.0999999999999</v>
      </c>
      <c r="M10" s="17">
        <f>ROUND((1+K10)*E10*H10,2)</f>
        <v>869.34</v>
      </c>
      <c r="N10" s="17">
        <f>ROUND(L10+M10,2)</f>
        <v>1985.44</v>
      </c>
      <c r="O10" s="10"/>
      <c r="P10" s="10"/>
      <c r="Q10" s="10"/>
      <c r="R10" s="10"/>
      <c r="S10" s="10"/>
      <c r="T10" s="10"/>
      <c r="U10" s="10"/>
      <c r="V10" s="10"/>
      <c r="W10" s="19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2:41" s="21" customFormat="1" ht="19.5" customHeight="1" x14ac:dyDescent="0.25">
      <c r="B11" s="11" t="s">
        <v>27</v>
      </c>
      <c r="C11" s="22">
        <v>98525</v>
      </c>
      <c r="D11" s="13" t="s">
        <v>28</v>
      </c>
      <c r="E11" s="14">
        <f>'[1]memorial de cálculo'!E5</f>
        <v>35.82</v>
      </c>
      <c r="F11" s="15" t="s">
        <v>23</v>
      </c>
      <c r="G11" s="16">
        <v>0.13</v>
      </c>
      <c r="H11" s="16">
        <v>0.2</v>
      </c>
      <c r="I11" s="16">
        <f>G11+H11</f>
        <v>0.33</v>
      </c>
      <c r="J11" s="17">
        <f>ROUND(I11*E11,2)</f>
        <v>11.82</v>
      </c>
      <c r="K11" s="18">
        <v>0.24390000000000001</v>
      </c>
      <c r="L11" s="17">
        <f>ROUND((1+K11)*E11*G11,2)</f>
        <v>5.79</v>
      </c>
      <c r="M11" s="17">
        <f>ROUND((1+K11)*E11*H11,2)</f>
        <v>8.91</v>
      </c>
      <c r="N11" s="17">
        <f>ROUND(L11+M11,2)</f>
        <v>14.7</v>
      </c>
      <c r="O11" s="10"/>
      <c r="P11" s="10"/>
      <c r="Q11" s="10"/>
      <c r="R11" s="10"/>
      <c r="S11" s="10"/>
      <c r="T11" s="10"/>
      <c r="U11" s="10"/>
      <c r="V11" s="10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2:41" ht="20.25" customHeight="1" x14ac:dyDescent="0.25">
      <c r="B12" s="86" t="s">
        <v>29</v>
      </c>
      <c r="C12" s="87"/>
      <c r="D12" s="87"/>
      <c r="E12" s="87"/>
      <c r="F12" s="87"/>
      <c r="G12" s="87"/>
      <c r="H12" s="87"/>
      <c r="I12" s="87"/>
      <c r="J12" s="87"/>
      <c r="K12" s="87"/>
      <c r="L12" s="23">
        <f>SUM(L9:L11)</f>
        <v>1388.56</v>
      </c>
      <c r="M12" s="23">
        <f>SUM(M9:M11)</f>
        <v>912.28</v>
      </c>
      <c r="N12" s="23">
        <f>SUM(N9:N11)</f>
        <v>2300.8399999999997</v>
      </c>
      <c r="O12" s="10"/>
      <c r="P12" s="24">
        <f>L12+M12</f>
        <v>2300.84</v>
      </c>
      <c r="Q12" s="10"/>
      <c r="R12" s="10"/>
      <c r="S12" s="24"/>
      <c r="T12" s="10"/>
      <c r="U12" s="10"/>
      <c r="V12" s="10"/>
      <c r="W12" s="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ht="20.25" customHeight="1" x14ac:dyDescent="0.25">
      <c r="B13" s="7">
        <v>2</v>
      </c>
      <c r="C13" s="8" t="s">
        <v>30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s="21" customFormat="1" ht="19.5" customHeight="1" x14ac:dyDescent="0.25">
      <c r="B14" s="11" t="s">
        <v>31</v>
      </c>
      <c r="C14" s="22">
        <v>96522</v>
      </c>
      <c r="D14" s="13" t="s">
        <v>32</v>
      </c>
      <c r="E14" s="14">
        <f>'[1]memorial de cálculo'!E8</f>
        <v>7.6440000000000001</v>
      </c>
      <c r="F14" s="15" t="s">
        <v>33</v>
      </c>
      <c r="G14" s="16">
        <v>27.67</v>
      </c>
      <c r="H14" s="17">
        <v>92.17</v>
      </c>
      <c r="I14" s="16">
        <f t="shared" ref="I14:I21" si="0">G14+H14</f>
        <v>119.84</v>
      </c>
      <c r="J14" s="17">
        <f t="shared" ref="J14:J21" si="1">ROUND(I14*E14,2)</f>
        <v>916.06</v>
      </c>
      <c r="K14" s="18">
        <v>0.24390000000000001</v>
      </c>
      <c r="L14" s="17">
        <f t="shared" ref="L14:L21" si="2">ROUND((1+K14)*E14*G14,2)</f>
        <v>263.10000000000002</v>
      </c>
      <c r="M14" s="17">
        <f t="shared" ref="M14:M21" si="3">ROUND((1+K14)*E14*H14,2)</f>
        <v>876.39</v>
      </c>
      <c r="N14" s="17">
        <f t="shared" ref="N14:N21" si="4">ROUND(L14+M14,2)</f>
        <v>1139.49</v>
      </c>
      <c r="O14" s="10"/>
      <c r="P14" s="10"/>
      <c r="Q14" s="10"/>
      <c r="R14" s="10"/>
      <c r="S14" s="10"/>
      <c r="T14" s="10"/>
      <c r="U14" s="10"/>
      <c r="V14" s="10"/>
      <c r="W14" s="19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2:41" s="21" customFormat="1" ht="31.5" customHeight="1" x14ac:dyDescent="0.25">
      <c r="B15" s="11" t="s">
        <v>54</v>
      </c>
      <c r="C15" s="22">
        <v>96617</v>
      </c>
      <c r="D15" s="13" t="s">
        <v>35</v>
      </c>
      <c r="E15" s="14">
        <f>'[1]memorial de cálculo'!E9</f>
        <v>7.28</v>
      </c>
      <c r="F15" s="25" t="s">
        <v>23</v>
      </c>
      <c r="G15" s="16">
        <v>9.0500000000000007</v>
      </c>
      <c r="H15" s="17">
        <v>5.42</v>
      </c>
      <c r="I15" s="16">
        <f t="shared" si="0"/>
        <v>14.47</v>
      </c>
      <c r="J15" s="17">
        <f t="shared" si="1"/>
        <v>105.34</v>
      </c>
      <c r="K15" s="18">
        <v>0.24390000000000001</v>
      </c>
      <c r="L15" s="17">
        <f t="shared" si="2"/>
        <v>81.95</v>
      </c>
      <c r="M15" s="17">
        <f t="shared" si="3"/>
        <v>49.08</v>
      </c>
      <c r="N15" s="17">
        <f t="shared" si="4"/>
        <v>131.03</v>
      </c>
      <c r="O15" s="10"/>
      <c r="P15" s="10"/>
      <c r="Q15" s="10"/>
      <c r="R15" s="10"/>
      <c r="S15" s="10"/>
      <c r="T15" s="10"/>
      <c r="U15" s="10"/>
      <c r="V15" s="10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2:41" s="21" customFormat="1" ht="36.75" customHeight="1" x14ac:dyDescent="0.25">
      <c r="B16" s="26" t="s">
        <v>36</v>
      </c>
      <c r="C16" s="27" t="s">
        <v>37</v>
      </c>
      <c r="D16" s="13" t="s">
        <v>186</v>
      </c>
      <c r="E16" s="14">
        <f>'[1]memorial de cálculo'!E11</f>
        <v>8.1929999999999996</v>
      </c>
      <c r="F16" s="15" t="s">
        <v>33</v>
      </c>
      <c r="G16" s="16">
        <f>'[1]Composições Próprias (2)'!I24</f>
        <v>259.92350740740739</v>
      </c>
      <c r="H16" s="16">
        <f>'[1]Composições Próprias (2)'!J24</f>
        <v>229.16795999999999</v>
      </c>
      <c r="I16" s="16">
        <f t="shared" si="0"/>
        <v>489.09146740740738</v>
      </c>
      <c r="J16" s="28">
        <f t="shared" si="1"/>
        <v>4007.13</v>
      </c>
      <c r="K16" s="29">
        <v>0.24390000000000001</v>
      </c>
      <c r="L16" s="28">
        <f t="shared" si="2"/>
        <v>2648.95</v>
      </c>
      <c r="M16" s="28">
        <f t="shared" si="3"/>
        <v>2335.5100000000002</v>
      </c>
      <c r="N16" s="28">
        <f t="shared" si="4"/>
        <v>4984.46</v>
      </c>
      <c r="O16" s="10"/>
      <c r="P16" s="10"/>
      <c r="Q16" s="10"/>
      <c r="R16" s="10"/>
      <c r="S16" s="10"/>
      <c r="T16" s="10"/>
      <c r="U16" s="10"/>
      <c r="V16" s="10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ht="20.25" customHeight="1" x14ac:dyDescent="0.25">
      <c r="B17" s="11" t="s">
        <v>39</v>
      </c>
      <c r="C17" s="30">
        <v>96533</v>
      </c>
      <c r="D17" s="13" t="s">
        <v>40</v>
      </c>
      <c r="E17" s="14">
        <f>'[1]memorial de cálculo'!E12</f>
        <v>36.4</v>
      </c>
      <c r="F17" s="15" t="s">
        <v>23</v>
      </c>
      <c r="G17" s="16">
        <f>36.99</f>
        <v>36.99</v>
      </c>
      <c r="H17" s="17">
        <v>31.22</v>
      </c>
      <c r="I17" s="16">
        <f t="shared" si="0"/>
        <v>68.210000000000008</v>
      </c>
      <c r="J17" s="17">
        <f t="shared" si="1"/>
        <v>2482.84</v>
      </c>
      <c r="K17" s="18">
        <v>0.24390000000000001</v>
      </c>
      <c r="L17" s="17">
        <f t="shared" si="2"/>
        <v>1674.83</v>
      </c>
      <c r="M17" s="17">
        <f t="shared" si="3"/>
        <v>1413.58</v>
      </c>
      <c r="N17" s="17">
        <f t="shared" si="4"/>
        <v>3088.41</v>
      </c>
      <c r="O17" s="31"/>
      <c r="P17" s="10"/>
      <c r="Q17" s="10"/>
      <c r="R17" s="10"/>
      <c r="S17" s="10"/>
      <c r="T17" s="10"/>
      <c r="U17" s="10"/>
      <c r="V17" s="10"/>
      <c r="W17" s="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ht="20.25" customHeight="1" x14ac:dyDescent="0.25">
      <c r="B18" s="11" t="s">
        <v>41</v>
      </c>
      <c r="C18" s="32">
        <v>96543</v>
      </c>
      <c r="D18" s="13" t="s">
        <v>42</v>
      </c>
      <c r="E18" s="14">
        <f>'[1]memorial de cálculo'!E13</f>
        <v>24.664639999999999</v>
      </c>
      <c r="F18" s="15" t="s">
        <v>43</v>
      </c>
      <c r="G18" s="16">
        <v>14.47</v>
      </c>
      <c r="H18" s="17">
        <v>5.24</v>
      </c>
      <c r="I18" s="16">
        <f t="shared" si="0"/>
        <v>19.71</v>
      </c>
      <c r="J18" s="17">
        <f t="shared" si="1"/>
        <v>486.14</v>
      </c>
      <c r="K18" s="18">
        <v>0.24390000000000001</v>
      </c>
      <c r="L18" s="17">
        <f t="shared" si="2"/>
        <v>443.94</v>
      </c>
      <c r="M18" s="17">
        <f t="shared" si="3"/>
        <v>160.77000000000001</v>
      </c>
      <c r="N18" s="17">
        <f t="shared" si="4"/>
        <v>604.71</v>
      </c>
      <c r="O18" s="10"/>
      <c r="P18" s="10"/>
      <c r="Q18" s="10"/>
      <c r="R18" s="10"/>
      <c r="S18" s="10"/>
      <c r="T18" s="10"/>
      <c r="U18" s="10"/>
      <c r="V18" s="10"/>
      <c r="W18" s="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ht="20.25" customHeight="1" x14ac:dyDescent="0.25">
      <c r="B19" s="11" t="s">
        <v>44</v>
      </c>
      <c r="C19" s="32">
        <v>96545</v>
      </c>
      <c r="D19" s="13" t="s">
        <v>45</v>
      </c>
      <c r="E19" s="14">
        <f>'[1]memorial de cálculo'!E14</f>
        <v>89.8352</v>
      </c>
      <c r="F19" s="15" t="s">
        <v>43</v>
      </c>
      <c r="G19" s="16">
        <v>15.58</v>
      </c>
      <c r="H19" s="17">
        <v>2.69</v>
      </c>
      <c r="I19" s="16">
        <f t="shared" si="0"/>
        <v>18.27</v>
      </c>
      <c r="J19" s="17">
        <f t="shared" si="1"/>
        <v>1641.29</v>
      </c>
      <c r="K19" s="18">
        <v>0.24390000000000001</v>
      </c>
      <c r="L19" s="17">
        <f t="shared" si="2"/>
        <v>1741</v>
      </c>
      <c r="M19" s="17">
        <f t="shared" si="3"/>
        <v>300.60000000000002</v>
      </c>
      <c r="N19" s="17">
        <f t="shared" si="4"/>
        <v>2041.6</v>
      </c>
      <c r="O19" s="10"/>
      <c r="P19" s="10"/>
      <c r="Q19" s="10"/>
      <c r="R19" s="10"/>
      <c r="S19" s="10"/>
      <c r="T19" s="10"/>
      <c r="U19" s="10"/>
      <c r="V19" s="10"/>
      <c r="W19" s="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s="21" customFormat="1" ht="18.75" customHeight="1" x14ac:dyDescent="0.25">
      <c r="B20" s="11" t="s">
        <v>46</v>
      </c>
      <c r="C20" s="32">
        <v>98557</v>
      </c>
      <c r="D20" s="33" t="s">
        <v>47</v>
      </c>
      <c r="E20" s="14">
        <f>'[1]memorial de cálculo'!E15</f>
        <v>29.12</v>
      </c>
      <c r="F20" s="15" t="s">
        <v>23</v>
      </c>
      <c r="G20" s="16">
        <v>25.1</v>
      </c>
      <c r="H20" s="16">
        <v>8.44</v>
      </c>
      <c r="I20" s="16">
        <f t="shared" si="0"/>
        <v>33.54</v>
      </c>
      <c r="J20" s="17">
        <f t="shared" si="1"/>
        <v>976.68</v>
      </c>
      <c r="K20" s="18">
        <v>0.24390000000000001</v>
      </c>
      <c r="L20" s="17">
        <f t="shared" si="2"/>
        <v>909.18</v>
      </c>
      <c r="M20" s="17">
        <f t="shared" si="3"/>
        <v>305.72000000000003</v>
      </c>
      <c r="N20" s="17">
        <f t="shared" si="4"/>
        <v>1214.9000000000001</v>
      </c>
      <c r="O20" s="10"/>
      <c r="P20" s="10"/>
      <c r="Q20" s="10"/>
      <c r="R20" s="10"/>
      <c r="S20" s="10"/>
      <c r="T20" s="10"/>
      <c r="U20" s="10"/>
      <c r="V20" s="10"/>
      <c r="W20" s="19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ht="28.5" customHeight="1" x14ac:dyDescent="0.25">
      <c r="B21" s="11" t="s">
        <v>48</v>
      </c>
      <c r="C21" s="22">
        <v>94966</v>
      </c>
      <c r="D21" s="13" t="s">
        <v>49</v>
      </c>
      <c r="E21" s="14">
        <f>'[1]memorial de cálculo'!E16</f>
        <v>2.1839999999999997</v>
      </c>
      <c r="F21" s="15" t="s">
        <v>33</v>
      </c>
      <c r="G21" s="16">
        <v>341.46</v>
      </c>
      <c r="H21" s="17">
        <v>54.65</v>
      </c>
      <c r="I21" s="16">
        <f t="shared" si="0"/>
        <v>396.10999999999996</v>
      </c>
      <c r="J21" s="17">
        <f t="shared" si="1"/>
        <v>865.1</v>
      </c>
      <c r="K21" s="18">
        <v>0.24390000000000001</v>
      </c>
      <c r="L21" s="17">
        <f t="shared" si="2"/>
        <v>927.64</v>
      </c>
      <c r="M21" s="17">
        <f t="shared" si="3"/>
        <v>148.47</v>
      </c>
      <c r="N21" s="17">
        <f t="shared" si="4"/>
        <v>1076.1099999999999</v>
      </c>
      <c r="O21" s="10"/>
      <c r="P21" s="10"/>
      <c r="Q21" s="10"/>
      <c r="R21" s="10"/>
      <c r="S21" s="10"/>
      <c r="T21" s="10"/>
      <c r="U21" s="10"/>
      <c r="V21" s="10"/>
      <c r="W21" s="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 ht="20.25" customHeight="1" x14ac:dyDescent="0.25">
      <c r="B22" s="86" t="s">
        <v>50</v>
      </c>
      <c r="C22" s="87"/>
      <c r="D22" s="87"/>
      <c r="E22" s="87"/>
      <c r="F22" s="87"/>
      <c r="G22" s="87"/>
      <c r="H22" s="87"/>
      <c r="I22" s="87"/>
      <c r="J22" s="87"/>
      <c r="K22" s="87"/>
      <c r="L22" s="23">
        <f>SUM(L14:L21)</f>
        <v>8690.59</v>
      </c>
      <c r="M22" s="23">
        <f>SUM(M14:M21)</f>
        <v>5590.1200000000017</v>
      </c>
      <c r="N22" s="23">
        <f>SUM(N14:N21)</f>
        <v>14280.71</v>
      </c>
      <c r="O22" s="10"/>
      <c r="P22" s="24">
        <f>L22+M22</f>
        <v>14280.710000000003</v>
      </c>
      <c r="Q22" s="10"/>
      <c r="R22" s="10"/>
      <c r="S22" s="24"/>
      <c r="T22" s="10"/>
      <c r="U22" s="10"/>
      <c r="V22" s="10"/>
      <c r="W22" s="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 ht="20.25" customHeight="1" x14ac:dyDescent="0.25">
      <c r="B23" s="7">
        <v>3</v>
      </c>
      <c r="C23" s="8" t="s">
        <v>51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10"/>
      <c r="P23" s="10"/>
      <c r="Q23" s="10"/>
      <c r="R23" s="10"/>
      <c r="S23" s="10"/>
      <c r="T23" s="10"/>
      <c r="U23" s="10"/>
      <c r="V23" s="10"/>
      <c r="W23" s="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 ht="20.25" customHeight="1" x14ac:dyDescent="0.25">
      <c r="B24" s="11" t="s">
        <v>195</v>
      </c>
      <c r="C24" s="32">
        <v>89996</v>
      </c>
      <c r="D24" s="13" t="s">
        <v>53</v>
      </c>
      <c r="E24" s="14">
        <f>'[1]memorial de cálculo'!E18</f>
        <v>79.794720000000012</v>
      </c>
      <c r="F24" s="15" t="s">
        <v>43</v>
      </c>
      <c r="G24" s="16">
        <v>12.45</v>
      </c>
      <c r="H24" s="17">
        <v>1.58</v>
      </c>
      <c r="I24" s="34">
        <f t="shared" ref="I24" si="5">G24+H24</f>
        <v>14.03</v>
      </c>
      <c r="J24" s="17">
        <f t="shared" ref="J24" si="6">ROUND(I24*E24,2)</f>
        <v>1119.52</v>
      </c>
      <c r="K24" s="18">
        <v>0.24390000000000001</v>
      </c>
      <c r="L24" s="17">
        <f t="shared" ref="L24" si="7">ROUND((1+K24)*E24*G24,2)</f>
        <v>1235.75</v>
      </c>
      <c r="M24" s="17">
        <f t="shared" ref="M24" si="8">ROUND((1+K24)*E24*H24,2)</f>
        <v>156.83000000000001</v>
      </c>
      <c r="N24" s="17">
        <f t="shared" ref="N24" si="9">ROUND(L24+M24,2)</f>
        <v>1392.58</v>
      </c>
      <c r="O24" s="31"/>
      <c r="P24" s="10"/>
      <c r="Q24" s="10"/>
      <c r="R24" s="10"/>
      <c r="S24" s="10"/>
      <c r="T24" s="10"/>
      <c r="U24" s="10"/>
      <c r="V24" s="10"/>
      <c r="W24" s="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1" ht="28.5" customHeight="1" x14ac:dyDescent="0.25">
      <c r="B25" s="11" t="s">
        <v>54</v>
      </c>
      <c r="C25" s="22">
        <v>94966</v>
      </c>
      <c r="D25" s="13" t="s">
        <v>55</v>
      </c>
      <c r="E25" s="14">
        <f>'[1]memorial de cálculo'!E22</f>
        <v>0.48599999999999999</v>
      </c>
      <c r="F25" s="15" t="s">
        <v>33</v>
      </c>
      <c r="G25" s="16">
        <v>341.46</v>
      </c>
      <c r="H25" s="17">
        <v>54.65</v>
      </c>
      <c r="I25" s="34">
        <f>G25+H25</f>
        <v>396.10999999999996</v>
      </c>
      <c r="J25" s="17">
        <f>ROUND(I25*E25,2)</f>
        <v>192.51</v>
      </c>
      <c r="K25" s="18">
        <v>0.24390000000000001</v>
      </c>
      <c r="L25" s="17">
        <f>ROUND((1+K25)*E25*G25,2)</f>
        <v>206.42</v>
      </c>
      <c r="M25" s="17">
        <f>ROUND((1+K25)*E25*H25,2)</f>
        <v>33.04</v>
      </c>
      <c r="N25" s="17">
        <f>ROUND(L25+M25,2)</f>
        <v>239.46</v>
      </c>
      <c r="O25" s="10"/>
      <c r="P25" s="24" t="e">
        <f>#REF!+L24+#REF!+#REF!+#REF!+L32+L25</f>
        <v>#REF!</v>
      </c>
      <c r="Q25" s="24" t="e">
        <f>#REF!+M24+#REF!+#REF!+#REF!+M32+M25</f>
        <v>#REF!</v>
      </c>
      <c r="R25" s="10"/>
      <c r="S25" s="10"/>
      <c r="T25" s="10"/>
      <c r="U25" s="10"/>
      <c r="V25" s="10"/>
      <c r="W25" s="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28.5" customHeight="1" x14ac:dyDescent="0.25">
      <c r="B26" s="11" t="s">
        <v>56</v>
      </c>
      <c r="C26" s="22" t="s">
        <v>57</v>
      </c>
      <c r="D26" s="13" t="s">
        <v>58</v>
      </c>
      <c r="E26" s="14">
        <v>1</v>
      </c>
      <c r="F26" s="15" t="s">
        <v>8</v>
      </c>
      <c r="G26" s="16">
        <v>108.8</v>
      </c>
      <c r="H26" s="16">
        <v>229.16795999999999</v>
      </c>
      <c r="I26" s="34">
        <f>G26+H26</f>
        <v>337.96796000000001</v>
      </c>
      <c r="J26" s="17">
        <f>ROUND(I26*E26,2)</f>
        <v>337.97</v>
      </c>
      <c r="K26" s="18">
        <v>0.24390000000000001</v>
      </c>
      <c r="L26" s="17">
        <f>ROUND((1+K26)*E26*G26,2)</f>
        <v>135.34</v>
      </c>
      <c r="M26" s="17">
        <f>ROUND((1+K26)*E26*H26,2)</f>
        <v>285.06</v>
      </c>
      <c r="N26" s="17">
        <f>ROUND(L26+M26,2)</f>
        <v>420.4</v>
      </c>
      <c r="O26" s="10"/>
      <c r="P26" s="24"/>
      <c r="Q26" s="24"/>
      <c r="R26" s="10"/>
      <c r="S26" s="10"/>
      <c r="T26" s="10"/>
      <c r="U26" s="10"/>
      <c r="V26" s="10"/>
      <c r="W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2:41" ht="20.25" customHeight="1" x14ac:dyDescent="0.25">
      <c r="B27" s="86" t="s">
        <v>59</v>
      </c>
      <c r="C27" s="87"/>
      <c r="D27" s="87"/>
      <c r="E27" s="87"/>
      <c r="F27" s="87"/>
      <c r="G27" s="87"/>
      <c r="H27" s="87"/>
      <c r="I27" s="87"/>
      <c r="J27" s="87"/>
      <c r="K27" s="87"/>
      <c r="L27" s="23">
        <f t="shared" ref="L27:M27" si="10">SUM(L24:L26)</f>
        <v>1577.51</v>
      </c>
      <c r="M27" s="23">
        <f t="shared" si="10"/>
        <v>474.93</v>
      </c>
      <c r="N27" s="23">
        <f>SUM(N24:N26)</f>
        <v>2052.44</v>
      </c>
      <c r="O27" s="10"/>
      <c r="P27" s="24">
        <f>L27+M27</f>
        <v>2052.44</v>
      </c>
      <c r="Q27" s="10"/>
      <c r="R27" s="10"/>
      <c r="S27" s="24"/>
      <c r="T27" s="10"/>
      <c r="U27" s="10"/>
      <c r="V27" s="10"/>
      <c r="W27" s="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41" ht="20.25" customHeight="1" x14ac:dyDescent="0.25">
      <c r="B28" s="7">
        <v>4</v>
      </c>
      <c r="C28" s="8" t="s">
        <v>60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10"/>
      <c r="P28" s="10"/>
      <c r="Q28" s="10"/>
      <c r="R28" s="10"/>
      <c r="S28" s="10"/>
      <c r="T28" s="10"/>
      <c r="U28" s="10"/>
      <c r="V28" s="10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 s="21" customFormat="1" ht="21.75" customHeight="1" x14ac:dyDescent="0.25">
      <c r="B29" s="11" t="s">
        <v>61</v>
      </c>
      <c r="C29" s="32">
        <v>89284</v>
      </c>
      <c r="D29" s="33" t="s">
        <v>62</v>
      </c>
      <c r="E29" s="14">
        <f>'[1]memorial de cálculo'!E24</f>
        <v>83.039999999999992</v>
      </c>
      <c r="F29" s="15" t="s">
        <v>23</v>
      </c>
      <c r="G29" s="16">
        <v>42.41</v>
      </c>
      <c r="H29" s="17">
        <v>13.75</v>
      </c>
      <c r="I29" s="16">
        <f>G29+H29</f>
        <v>56.16</v>
      </c>
      <c r="J29" s="17">
        <f>ROUND(I29*E29,2)</f>
        <v>4663.53</v>
      </c>
      <c r="K29" s="18">
        <v>0.24390000000000001</v>
      </c>
      <c r="L29" s="17">
        <f>ROUND((1+K29)*E29*G29,2)</f>
        <v>4380.68</v>
      </c>
      <c r="M29" s="17">
        <f>ROUND((1+K29)*E29*H29,2)</f>
        <v>1420.29</v>
      </c>
      <c r="N29" s="17">
        <f>ROUND(L29+M29,2)</f>
        <v>5800.97</v>
      </c>
      <c r="O29" s="10"/>
      <c r="P29" s="10"/>
      <c r="Q29" s="10"/>
      <c r="R29" s="10"/>
      <c r="S29" s="10"/>
      <c r="T29" s="10"/>
      <c r="U29" s="10"/>
      <c r="V29" s="10"/>
      <c r="W29" s="19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ht="21" customHeight="1" x14ac:dyDescent="0.25">
      <c r="B30" s="11" t="s">
        <v>63</v>
      </c>
      <c r="C30" s="32">
        <v>93186</v>
      </c>
      <c r="D30" s="33" t="s">
        <v>64</v>
      </c>
      <c r="E30" s="14">
        <f>7.4+6</f>
        <v>13.4</v>
      </c>
      <c r="F30" s="15" t="s">
        <v>26</v>
      </c>
      <c r="G30" s="16">
        <v>55.75</v>
      </c>
      <c r="H30" s="16">
        <v>16.96</v>
      </c>
      <c r="I30" s="34">
        <f t="shared" ref="I30:I31" si="11">G30+H30</f>
        <v>72.710000000000008</v>
      </c>
      <c r="J30" s="17">
        <f t="shared" ref="J30:J31" si="12">ROUND(I30*E30,2)</f>
        <v>974.31</v>
      </c>
      <c r="K30" s="18">
        <v>0.24390000000000001</v>
      </c>
      <c r="L30" s="17">
        <f t="shared" ref="L30:L31" si="13">ROUND((1+K30)*E30*G30,2)</f>
        <v>929.26</v>
      </c>
      <c r="M30" s="17">
        <f t="shared" ref="M30:M31" si="14">ROUND((1+K30)*E30*H30,2)</f>
        <v>282.69</v>
      </c>
      <c r="N30" s="17">
        <f t="shared" ref="N30:N31" si="15">ROUND(L30+M30,2)</f>
        <v>1211.95</v>
      </c>
      <c r="O30" s="10"/>
      <c r="P30" s="10"/>
      <c r="Q30" s="10"/>
      <c r="R30" s="10"/>
      <c r="S30" s="10"/>
      <c r="T30" s="10"/>
      <c r="U30" s="10"/>
      <c r="V30" s="10"/>
      <c r="W30" s="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2:41" ht="21" customHeight="1" x14ac:dyDescent="0.25">
      <c r="B31" s="11" t="s">
        <v>65</v>
      </c>
      <c r="C31" s="32">
        <v>93188</v>
      </c>
      <c r="D31" s="13" t="s">
        <v>66</v>
      </c>
      <c r="E31" s="14">
        <v>6</v>
      </c>
      <c r="F31" s="25" t="s">
        <v>26</v>
      </c>
      <c r="G31" s="16">
        <v>49.06</v>
      </c>
      <c r="H31" s="16">
        <v>15.97</v>
      </c>
      <c r="I31" s="34">
        <f t="shared" si="11"/>
        <v>65.03</v>
      </c>
      <c r="J31" s="17">
        <f t="shared" si="12"/>
        <v>390.18</v>
      </c>
      <c r="K31" s="18">
        <v>0.24390000000000001</v>
      </c>
      <c r="L31" s="17">
        <f t="shared" si="13"/>
        <v>366.15</v>
      </c>
      <c r="M31" s="17">
        <f t="shared" si="14"/>
        <v>119.19</v>
      </c>
      <c r="N31" s="17">
        <f t="shared" si="15"/>
        <v>485.34</v>
      </c>
      <c r="O31" s="10"/>
      <c r="P31" s="10"/>
      <c r="Q31" s="10"/>
      <c r="R31" s="10"/>
      <c r="S31" s="10"/>
      <c r="T31" s="10"/>
      <c r="U31" s="10"/>
      <c r="V31" s="10"/>
      <c r="W31" s="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2:41" ht="21" customHeight="1" x14ac:dyDescent="0.25">
      <c r="B32" s="11" t="s">
        <v>67</v>
      </c>
      <c r="C32" s="32">
        <v>93205</v>
      </c>
      <c r="D32" s="13" t="s">
        <v>68</v>
      </c>
      <c r="E32" s="14">
        <v>10.6</v>
      </c>
      <c r="F32" s="15" t="s">
        <v>26</v>
      </c>
      <c r="G32" s="16">
        <v>30.67</v>
      </c>
      <c r="H32" s="17">
        <v>6.75</v>
      </c>
      <c r="I32" s="34">
        <f>G32+H32</f>
        <v>37.42</v>
      </c>
      <c r="J32" s="17">
        <f>ROUND(I32*E32,2)</f>
        <v>396.65</v>
      </c>
      <c r="K32" s="18">
        <v>0.24390000000000001</v>
      </c>
      <c r="L32" s="17">
        <f>ROUND((1+K32)*E32*G32,2)</f>
        <v>404.39</v>
      </c>
      <c r="M32" s="17">
        <f>ROUND((1+K32)*E32*H32,2)</f>
        <v>89</v>
      </c>
      <c r="N32" s="17">
        <f>ROUND(L32+M32,2)</f>
        <v>493.39</v>
      </c>
      <c r="O32" s="31"/>
      <c r="P32" s="10"/>
      <c r="Q32" s="10"/>
      <c r="R32" s="10"/>
      <c r="S32" s="24"/>
      <c r="T32" s="10"/>
      <c r="U32" s="10"/>
      <c r="V32" s="10"/>
      <c r="W32" s="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2:41" ht="20.25" customHeight="1" x14ac:dyDescent="0.25">
      <c r="B33" s="86" t="s">
        <v>69</v>
      </c>
      <c r="C33" s="87"/>
      <c r="D33" s="87"/>
      <c r="E33" s="87"/>
      <c r="F33" s="87"/>
      <c r="G33" s="87"/>
      <c r="H33" s="87"/>
      <c r="I33" s="87"/>
      <c r="J33" s="87"/>
      <c r="K33" s="87"/>
      <c r="L33" s="23">
        <f>SUM(L29:L32)</f>
        <v>6080.4800000000005</v>
      </c>
      <c r="M33" s="23">
        <f>SUM(M29:M32)</f>
        <v>1911.17</v>
      </c>
      <c r="N33" s="23">
        <f>SUM(N29:N32)</f>
        <v>7991.6500000000005</v>
      </c>
      <c r="O33" s="10"/>
      <c r="P33" s="24" t="e">
        <f>#REF!+P25+P23</f>
        <v>#REF!</v>
      </c>
      <c r="Q33" s="24" t="e">
        <f>#REF!+Q25+Q23</f>
        <v>#REF!</v>
      </c>
      <c r="R33" s="24">
        <f>M33+L33</f>
        <v>7991.6500000000005</v>
      </c>
      <c r="S33" s="10"/>
      <c r="T33" s="10"/>
      <c r="U33" s="10"/>
      <c r="V33" s="10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 ht="20.25" customHeight="1" x14ac:dyDescent="0.25">
      <c r="B34" s="7">
        <v>5</v>
      </c>
      <c r="C34" s="8" t="s">
        <v>70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10"/>
      <c r="P34" s="10"/>
      <c r="Q34" s="10"/>
      <c r="R34" s="10"/>
      <c r="S34" s="10"/>
      <c r="T34" s="10"/>
      <c r="U34" s="10"/>
      <c r="V34" s="10"/>
      <c r="W34" s="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 s="21" customFormat="1" ht="28.5" customHeight="1" x14ac:dyDescent="0.25">
      <c r="B35" s="11" t="s">
        <v>71</v>
      </c>
      <c r="C35" s="32">
        <v>92565</v>
      </c>
      <c r="D35" s="33" t="s">
        <v>72</v>
      </c>
      <c r="E35" s="14">
        <f>'[1]memorial de cálculo'!E29</f>
        <v>36</v>
      </c>
      <c r="F35" s="15" t="s">
        <v>23</v>
      </c>
      <c r="G35" s="16">
        <v>23.11</v>
      </c>
      <c r="H35" s="16">
        <v>8.15</v>
      </c>
      <c r="I35" s="16">
        <f t="shared" ref="I35:I41" si="16">G35+H35</f>
        <v>31.259999999999998</v>
      </c>
      <c r="J35" s="17">
        <f t="shared" ref="J35:J41" si="17">ROUND(I35*E35,2)</f>
        <v>1125.3599999999999</v>
      </c>
      <c r="K35" s="18">
        <v>0.24390000000000001</v>
      </c>
      <c r="L35" s="17">
        <f t="shared" ref="L35:L41" si="18">ROUND((1+K35)*E35*G35,2)</f>
        <v>1034.8800000000001</v>
      </c>
      <c r="M35" s="17">
        <f t="shared" ref="M35:M41" si="19">ROUND((1+K35)*E35*H35,2)</f>
        <v>364.96</v>
      </c>
      <c r="N35" s="17">
        <f t="shared" ref="N35:N41" si="20">ROUND(L35+M35,2)</f>
        <v>1399.84</v>
      </c>
      <c r="O35" s="10"/>
      <c r="P35" s="35">
        <f>L35</f>
        <v>1034.8800000000001</v>
      </c>
      <c r="Q35" s="35">
        <f>M35</f>
        <v>364.96</v>
      </c>
      <c r="R35" s="10"/>
      <c r="S35" s="10"/>
      <c r="T35" s="10"/>
      <c r="U35" s="10"/>
      <c r="V35" s="10"/>
      <c r="W35" s="19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s="21" customFormat="1" ht="32.25" customHeight="1" x14ac:dyDescent="0.25">
      <c r="B36" s="11" t="s">
        <v>73</v>
      </c>
      <c r="C36" s="32">
        <v>96111</v>
      </c>
      <c r="D36" s="33" t="s">
        <v>74</v>
      </c>
      <c r="E36" s="14">
        <f>'[1]memorial de cálculo'!E30</f>
        <v>30.719999999999995</v>
      </c>
      <c r="F36" s="15" t="s">
        <v>23</v>
      </c>
      <c r="G36" s="16">
        <v>56.1</v>
      </c>
      <c r="H36" s="16">
        <v>9.67</v>
      </c>
      <c r="I36" s="16">
        <f t="shared" si="16"/>
        <v>65.77</v>
      </c>
      <c r="J36" s="17">
        <f t="shared" si="17"/>
        <v>2020.45</v>
      </c>
      <c r="K36" s="18">
        <v>0.24390000000000001</v>
      </c>
      <c r="L36" s="17">
        <f t="shared" si="18"/>
        <v>2143.73</v>
      </c>
      <c r="M36" s="17">
        <f t="shared" si="19"/>
        <v>369.52</v>
      </c>
      <c r="N36" s="17">
        <f t="shared" si="20"/>
        <v>2513.25</v>
      </c>
      <c r="O36" s="10"/>
      <c r="P36" s="35"/>
      <c r="Q36" s="35"/>
      <c r="R36" s="10"/>
      <c r="S36" s="10"/>
      <c r="T36" s="10"/>
      <c r="U36" s="10"/>
      <c r="V36" s="10"/>
      <c r="W36" s="19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s="21" customFormat="1" ht="16.5" customHeight="1" x14ac:dyDescent="0.25">
      <c r="B37" s="11" t="s">
        <v>75</v>
      </c>
      <c r="C37" s="32">
        <v>96121</v>
      </c>
      <c r="D37" s="33" t="s">
        <v>76</v>
      </c>
      <c r="E37" s="14">
        <f>'[1]memorial de cálculo'!E31</f>
        <v>45.87</v>
      </c>
      <c r="F37" s="15" t="s">
        <v>26</v>
      </c>
      <c r="G37" s="16">
        <v>8.41</v>
      </c>
      <c r="H37" s="16">
        <v>2.4900000000000002</v>
      </c>
      <c r="I37" s="16">
        <f t="shared" si="16"/>
        <v>10.9</v>
      </c>
      <c r="J37" s="17">
        <f t="shared" si="17"/>
        <v>499.98</v>
      </c>
      <c r="K37" s="18">
        <v>0.24390000000000001</v>
      </c>
      <c r="L37" s="17">
        <f t="shared" si="18"/>
        <v>479.86</v>
      </c>
      <c r="M37" s="17">
        <f t="shared" si="19"/>
        <v>142.07</v>
      </c>
      <c r="N37" s="17">
        <f t="shared" si="20"/>
        <v>621.92999999999995</v>
      </c>
      <c r="O37" s="10"/>
      <c r="P37" s="35"/>
      <c r="Q37" s="35"/>
      <c r="R37" s="10"/>
      <c r="S37" s="10"/>
      <c r="T37" s="10"/>
      <c r="U37" s="10"/>
      <c r="V37" s="10"/>
      <c r="W37" s="19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s="21" customFormat="1" ht="45.75" customHeight="1" x14ac:dyDescent="0.25">
      <c r="B38" s="11" t="s">
        <v>77</v>
      </c>
      <c r="C38" s="32">
        <v>94210</v>
      </c>
      <c r="D38" s="33" t="s">
        <v>78</v>
      </c>
      <c r="E38" s="14">
        <f>'[1]memorial de cálculo'!E32</f>
        <v>36</v>
      </c>
      <c r="F38" s="15" t="s">
        <v>23</v>
      </c>
      <c r="G38" s="16">
        <v>43.36</v>
      </c>
      <c r="H38" s="16">
        <v>4.49</v>
      </c>
      <c r="I38" s="16">
        <f t="shared" si="16"/>
        <v>47.85</v>
      </c>
      <c r="J38" s="17">
        <f t="shared" si="17"/>
        <v>1722.6</v>
      </c>
      <c r="K38" s="18">
        <v>0.24390000000000001</v>
      </c>
      <c r="L38" s="17">
        <f t="shared" si="18"/>
        <v>1941.68</v>
      </c>
      <c r="M38" s="17">
        <f t="shared" si="19"/>
        <v>201.06</v>
      </c>
      <c r="N38" s="17">
        <f t="shared" si="20"/>
        <v>2142.7399999999998</v>
      </c>
      <c r="O38" s="10"/>
      <c r="P38" s="35"/>
      <c r="Q38" s="35"/>
      <c r="R38" s="10"/>
      <c r="S38" s="10"/>
      <c r="T38" s="10"/>
      <c r="U38" s="10"/>
      <c r="V38" s="10"/>
      <c r="W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s="21" customFormat="1" ht="32.25" customHeight="1" x14ac:dyDescent="0.25">
      <c r="B39" s="11" t="s">
        <v>79</v>
      </c>
      <c r="C39" s="32">
        <v>94223</v>
      </c>
      <c r="D39" s="33" t="s">
        <v>80</v>
      </c>
      <c r="E39" s="14">
        <f>'[1]memorial de cálculo'!E33</f>
        <v>7.5</v>
      </c>
      <c r="F39" s="15" t="s">
        <v>26</v>
      </c>
      <c r="G39" s="16">
        <v>52.83</v>
      </c>
      <c r="H39" s="16">
        <v>1.99</v>
      </c>
      <c r="I39" s="16">
        <f t="shared" si="16"/>
        <v>54.82</v>
      </c>
      <c r="J39" s="17">
        <f t="shared" si="17"/>
        <v>411.15</v>
      </c>
      <c r="K39" s="18">
        <v>0.24390000000000001</v>
      </c>
      <c r="L39" s="17">
        <f t="shared" si="18"/>
        <v>492.86</v>
      </c>
      <c r="M39" s="17">
        <f t="shared" si="19"/>
        <v>18.57</v>
      </c>
      <c r="N39" s="17">
        <f t="shared" si="20"/>
        <v>511.43</v>
      </c>
      <c r="O39" s="10"/>
      <c r="P39" s="35"/>
      <c r="Q39" s="35"/>
      <c r="R39" s="10"/>
      <c r="S39" s="10"/>
      <c r="T39" s="10"/>
      <c r="U39" s="10"/>
      <c r="V39" s="10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s="21" customFormat="1" ht="22.5" customHeight="1" x14ac:dyDescent="0.25">
      <c r="B40" s="11" t="s">
        <v>81</v>
      </c>
      <c r="C40" s="32">
        <v>96112</v>
      </c>
      <c r="D40" s="33" t="s">
        <v>82</v>
      </c>
      <c r="E40" s="14">
        <f>'[2]memorial de cálculo'!E34</f>
        <v>7.4579999999999993</v>
      </c>
      <c r="F40" s="15" t="s">
        <v>23</v>
      </c>
      <c r="G40" s="16">
        <f>'[2]Composições Próprias (2)'!I117</f>
        <v>69.359908822740692</v>
      </c>
      <c r="H40" s="16">
        <f>'[2]Composições Próprias (2)'!J117</f>
        <v>2.2941807455081791</v>
      </c>
      <c r="I40" s="16">
        <f t="shared" si="16"/>
        <v>71.654089568248878</v>
      </c>
      <c r="J40" s="17">
        <f t="shared" si="17"/>
        <v>534.4</v>
      </c>
      <c r="K40" s="18">
        <v>0.24390000000000001</v>
      </c>
      <c r="L40" s="17">
        <f t="shared" si="18"/>
        <v>643.45000000000005</v>
      </c>
      <c r="M40" s="17">
        <f t="shared" si="19"/>
        <v>21.28</v>
      </c>
      <c r="N40" s="17">
        <f t="shared" si="20"/>
        <v>664.73</v>
      </c>
      <c r="O40" s="10"/>
      <c r="P40" s="35"/>
      <c r="Q40" s="35"/>
      <c r="R40" s="10"/>
      <c r="S40" s="10"/>
      <c r="T40" s="10"/>
      <c r="U40" s="10"/>
      <c r="V40" s="10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s="21" customFormat="1" ht="29.25" customHeight="1" x14ac:dyDescent="0.25">
      <c r="B41" s="11" t="s">
        <v>83</v>
      </c>
      <c r="C41" s="32">
        <v>101964</v>
      </c>
      <c r="D41" s="33" t="s">
        <v>84</v>
      </c>
      <c r="E41" s="14">
        <v>3.1</v>
      </c>
      <c r="F41" s="15" t="s">
        <v>23</v>
      </c>
      <c r="G41" s="16">
        <v>121.11</v>
      </c>
      <c r="H41" s="16">
        <v>21.03</v>
      </c>
      <c r="I41" s="16">
        <f t="shared" si="16"/>
        <v>142.13999999999999</v>
      </c>
      <c r="J41" s="17">
        <f t="shared" si="17"/>
        <v>440.63</v>
      </c>
      <c r="K41" s="18">
        <v>0.24390000000000001</v>
      </c>
      <c r="L41" s="17">
        <f t="shared" si="18"/>
        <v>467.01</v>
      </c>
      <c r="M41" s="17">
        <f t="shared" si="19"/>
        <v>81.09</v>
      </c>
      <c r="N41" s="17">
        <f t="shared" si="20"/>
        <v>548.1</v>
      </c>
      <c r="O41" s="10"/>
      <c r="P41" s="35"/>
      <c r="Q41" s="35"/>
      <c r="R41" s="10"/>
      <c r="S41" s="10"/>
      <c r="T41" s="10"/>
      <c r="U41" s="10"/>
      <c r="V41" s="10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ht="20.25" customHeight="1" x14ac:dyDescent="0.25">
      <c r="B42" s="86" t="s">
        <v>85</v>
      </c>
      <c r="C42" s="87"/>
      <c r="D42" s="87"/>
      <c r="E42" s="87"/>
      <c r="F42" s="87"/>
      <c r="G42" s="87"/>
      <c r="H42" s="87"/>
      <c r="I42" s="87"/>
      <c r="J42" s="87"/>
      <c r="K42" s="87"/>
      <c r="L42" s="23">
        <f t="shared" ref="L42:M42" si="21">SUM(L35:L41)</f>
        <v>7203.47</v>
      </c>
      <c r="M42" s="23">
        <f t="shared" si="21"/>
        <v>1198.5499999999997</v>
      </c>
      <c r="N42" s="23">
        <f>SUM(N35:N41)</f>
        <v>8402.02</v>
      </c>
      <c r="O42" s="10"/>
      <c r="P42" s="24" t="e">
        <f>P35+#REF!+#REF!+#REF!+#REF!</f>
        <v>#REF!</v>
      </c>
      <c r="Q42" s="24" t="e">
        <f>Q35+#REF!+#REF!+#REF!+#REF!</f>
        <v>#REF!</v>
      </c>
      <c r="R42" s="24" t="e">
        <f>Q42+P42</f>
        <v>#REF!</v>
      </c>
      <c r="S42" s="24"/>
      <c r="T42" s="10"/>
      <c r="U42" s="10"/>
      <c r="V42" s="10"/>
      <c r="W42" s="2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2:41" ht="20.25" customHeight="1" x14ac:dyDescent="0.25">
      <c r="B43" s="7">
        <v>6</v>
      </c>
      <c r="C43" s="8" t="s">
        <v>86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10"/>
      <c r="P43" s="10"/>
      <c r="Q43" s="10"/>
      <c r="R43" s="10"/>
      <c r="S43" s="10"/>
      <c r="T43" s="10"/>
      <c r="U43" s="10"/>
      <c r="V43" s="10"/>
      <c r="W43" s="2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2:41" ht="22.5" customHeight="1" x14ac:dyDescent="0.25">
      <c r="B44" s="11" t="s">
        <v>87</v>
      </c>
      <c r="C44" s="32">
        <v>100701</v>
      </c>
      <c r="D44" s="13" t="s">
        <v>88</v>
      </c>
      <c r="E44" s="14">
        <f>'[1]memorial de cálculo'!E36</f>
        <v>3.1500000000000004</v>
      </c>
      <c r="F44" s="15" t="s">
        <v>23</v>
      </c>
      <c r="G44" s="16">
        <v>379.05</v>
      </c>
      <c r="H44" s="16">
        <v>11.75</v>
      </c>
      <c r="I44" s="16">
        <f t="shared" ref="I44:I50" si="22">G44+H44</f>
        <v>390.8</v>
      </c>
      <c r="J44" s="17">
        <f t="shared" ref="J44:J50" si="23">ROUND(I44*E44,2)</f>
        <v>1231.02</v>
      </c>
      <c r="K44" s="18">
        <v>0.24390000000000001</v>
      </c>
      <c r="L44" s="17">
        <f t="shared" ref="L44:L50" si="24">ROUND((1+K44)*E44*G44,2)</f>
        <v>1485.23</v>
      </c>
      <c r="M44" s="17">
        <f t="shared" ref="M44:M50" si="25">ROUND((1+K44)*E44*H44,2)</f>
        <v>46.04</v>
      </c>
      <c r="N44" s="17">
        <f t="shared" ref="N44:N50" si="26">ROUND(L44+M44,2)</f>
        <v>1531.27</v>
      </c>
      <c r="O44" s="31"/>
      <c r="P44" s="10"/>
      <c r="Q44" s="10"/>
      <c r="R44" s="10"/>
      <c r="S44" s="10"/>
      <c r="T44" s="10"/>
      <c r="U44" s="10"/>
      <c r="V44" s="10"/>
      <c r="W44" s="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2:41" ht="45.75" customHeight="1" x14ac:dyDescent="0.25">
      <c r="B45" s="11" t="s">
        <v>89</v>
      </c>
      <c r="C45" s="32">
        <v>100682</v>
      </c>
      <c r="D45" s="13" t="s">
        <v>90</v>
      </c>
      <c r="E45" s="14">
        <f>'[1]memorial de cálculo'!E37</f>
        <v>2</v>
      </c>
      <c r="F45" s="15" t="s">
        <v>8</v>
      </c>
      <c r="G45" s="16">
        <v>576.29</v>
      </c>
      <c r="H45" s="17">
        <v>159.1</v>
      </c>
      <c r="I45" s="16">
        <f t="shared" si="22"/>
        <v>735.39</v>
      </c>
      <c r="J45" s="17">
        <f t="shared" si="23"/>
        <v>1470.78</v>
      </c>
      <c r="K45" s="18">
        <v>0.24390000000000001</v>
      </c>
      <c r="L45" s="17">
        <f t="shared" si="24"/>
        <v>1433.69</v>
      </c>
      <c r="M45" s="17">
        <f t="shared" si="25"/>
        <v>395.81</v>
      </c>
      <c r="N45" s="17">
        <f t="shared" si="26"/>
        <v>1829.5</v>
      </c>
      <c r="O45" s="31"/>
      <c r="P45" s="10"/>
      <c r="Q45" s="10"/>
      <c r="R45" s="10"/>
      <c r="S45" s="10"/>
      <c r="T45" s="10"/>
      <c r="U45" s="10"/>
      <c r="V45" s="10"/>
      <c r="W45" s="2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45.75" customHeight="1" x14ac:dyDescent="0.25">
      <c r="B46" s="11" t="s">
        <v>91</v>
      </c>
      <c r="C46" s="32">
        <v>100679</v>
      </c>
      <c r="D46" s="13" t="s">
        <v>92</v>
      </c>
      <c r="E46" s="14">
        <f>'[1]memorial de cálculo'!E38</f>
        <v>1</v>
      </c>
      <c r="F46" s="15" t="s">
        <v>8</v>
      </c>
      <c r="G46" s="16">
        <v>565.9</v>
      </c>
      <c r="H46" s="17">
        <v>156.12</v>
      </c>
      <c r="I46" s="16">
        <f t="shared" si="22"/>
        <v>722.02</v>
      </c>
      <c r="J46" s="17">
        <f t="shared" si="23"/>
        <v>722.02</v>
      </c>
      <c r="K46" s="18">
        <v>0.24390000000000001</v>
      </c>
      <c r="L46" s="17">
        <f t="shared" si="24"/>
        <v>703.92</v>
      </c>
      <c r="M46" s="17">
        <f t="shared" si="25"/>
        <v>194.2</v>
      </c>
      <c r="N46" s="17">
        <f t="shared" si="26"/>
        <v>898.12</v>
      </c>
      <c r="O46" s="31"/>
      <c r="P46" s="10"/>
      <c r="Q46" s="10"/>
      <c r="R46" s="10"/>
      <c r="S46" s="10"/>
      <c r="T46" s="10"/>
      <c r="U46" s="10"/>
      <c r="V46" s="10"/>
      <c r="W46" s="2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2:41" ht="30.75" customHeight="1" x14ac:dyDescent="0.25">
      <c r="B47" s="11" t="s">
        <v>93</v>
      </c>
      <c r="C47" s="32">
        <v>94562</v>
      </c>
      <c r="D47" s="13" t="s">
        <v>94</v>
      </c>
      <c r="E47" s="14">
        <f>'[1]memorial de cálculo'!E39</f>
        <v>4</v>
      </c>
      <c r="F47" s="15" t="s">
        <v>23</v>
      </c>
      <c r="G47" s="16">
        <v>569.19000000000005</v>
      </c>
      <c r="H47" s="16">
        <v>48.76</v>
      </c>
      <c r="I47" s="16">
        <f t="shared" si="22"/>
        <v>617.95000000000005</v>
      </c>
      <c r="J47" s="17">
        <f t="shared" si="23"/>
        <v>2471.8000000000002</v>
      </c>
      <c r="K47" s="18">
        <v>0.24390000000000001</v>
      </c>
      <c r="L47" s="17">
        <f t="shared" si="24"/>
        <v>2832.06</v>
      </c>
      <c r="M47" s="17">
        <f t="shared" si="25"/>
        <v>242.61</v>
      </c>
      <c r="N47" s="17">
        <f t="shared" si="26"/>
        <v>3074.67</v>
      </c>
      <c r="O47" s="31"/>
      <c r="P47" s="10"/>
      <c r="Q47" s="10"/>
      <c r="R47" s="10"/>
      <c r="S47" s="10"/>
      <c r="T47" s="10"/>
      <c r="U47" s="10"/>
      <c r="V47" s="10"/>
      <c r="W47" s="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2:41" ht="36.75" customHeight="1" x14ac:dyDescent="0.25">
      <c r="B48" s="11" t="s">
        <v>95</v>
      </c>
      <c r="C48" s="32">
        <v>94559</v>
      </c>
      <c r="D48" s="33" t="s">
        <v>96</v>
      </c>
      <c r="E48" s="14">
        <v>1.25</v>
      </c>
      <c r="F48" s="15" t="s">
        <v>23</v>
      </c>
      <c r="G48" s="16">
        <v>538.05999999999995</v>
      </c>
      <c r="H48" s="16">
        <v>106.86</v>
      </c>
      <c r="I48" s="16">
        <f t="shared" si="22"/>
        <v>644.91999999999996</v>
      </c>
      <c r="J48" s="17">
        <f t="shared" si="23"/>
        <v>806.15</v>
      </c>
      <c r="K48" s="18">
        <v>0.24390000000000001</v>
      </c>
      <c r="L48" s="17">
        <f t="shared" si="24"/>
        <v>836.62</v>
      </c>
      <c r="M48" s="17">
        <f t="shared" si="25"/>
        <v>166.15</v>
      </c>
      <c r="N48" s="17">
        <f t="shared" si="26"/>
        <v>1002.77</v>
      </c>
      <c r="O48" s="31"/>
      <c r="P48" s="10"/>
      <c r="Q48" s="10"/>
      <c r="R48" s="10"/>
      <c r="S48" s="10"/>
      <c r="T48" s="10"/>
      <c r="U48" s="10"/>
      <c r="V48" s="10"/>
      <c r="W48" s="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2:41" ht="23.25" customHeight="1" x14ac:dyDescent="0.25">
      <c r="B49" s="11" t="s">
        <v>97</v>
      </c>
      <c r="C49" s="32" t="s">
        <v>57</v>
      </c>
      <c r="D49" s="33" t="s">
        <v>98</v>
      </c>
      <c r="E49" s="14">
        <f>'[1]memorial de cálculo'!E41</f>
        <v>2</v>
      </c>
      <c r="F49" s="15" t="s">
        <v>8</v>
      </c>
      <c r="G49" s="16">
        <f>'[1]Composições Próprias (2)'!I89</f>
        <v>78.819999999999993</v>
      </c>
      <c r="H49" s="16">
        <f>'[1]Composições Próprias (2)'!J89</f>
        <v>20.5</v>
      </c>
      <c r="I49" s="16">
        <f t="shared" si="22"/>
        <v>99.32</v>
      </c>
      <c r="J49" s="17">
        <f t="shared" si="23"/>
        <v>198.64</v>
      </c>
      <c r="K49" s="18">
        <v>0.24390000000000001</v>
      </c>
      <c r="L49" s="17">
        <f t="shared" si="24"/>
        <v>196.09</v>
      </c>
      <c r="M49" s="17">
        <f t="shared" si="25"/>
        <v>51</v>
      </c>
      <c r="N49" s="17">
        <f t="shared" si="26"/>
        <v>247.09</v>
      </c>
      <c r="O49" s="10"/>
      <c r="P49" s="10"/>
      <c r="Q49" s="10"/>
      <c r="R49" s="10"/>
      <c r="S49" s="10"/>
      <c r="T49" s="10"/>
      <c r="U49" s="10"/>
      <c r="V49" s="10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2:41" ht="23.25" customHeight="1" x14ac:dyDescent="0.25">
      <c r="B50" s="11" t="s">
        <v>99</v>
      </c>
      <c r="C50" s="32">
        <v>100725</v>
      </c>
      <c r="D50" s="33" t="s">
        <v>100</v>
      </c>
      <c r="E50" s="14">
        <v>8</v>
      </c>
      <c r="F50" s="15" t="s">
        <v>8</v>
      </c>
      <c r="G50" s="34">
        <f>0.09+9.96+0.16</f>
        <v>10.210000000000001</v>
      </c>
      <c r="H50" s="17">
        <v>8.59</v>
      </c>
      <c r="I50" s="34">
        <f t="shared" si="22"/>
        <v>18.8</v>
      </c>
      <c r="J50" s="17">
        <f t="shared" si="23"/>
        <v>150.4</v>
      </c>
      <c r="K50" s="18">
        <v>0.24390000000000001</v>
      </c>
      <c r="L50" s="17">
        <f t="shared" si="24"/>
        <v>101.6</v>
      </c>
      <c r="M50" s="17">
        <f t="shared" si="25"/>
        <v>85.48</v>
      </c>
      <c r="N50" s="17">
        <f t="shared" si="26"/>
        <v>187.08</v>
      </c>
      <c r="O50" s="10"/>
      <c r="P50" s="10"/>
      <c r="Q50" s="10"/>
      <c r="R50" s="10"/>
      <c r="S50" s="10"/>
      <c r="T50" s="10"/>
      <c r="U50" s="10"/>
      <c r="V50" s="10"/>
      <c r="W50" s="2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2:41" ht="20.25" customHeight="1" x14ac:dyDescent="0.25">
      <c r="B51" s="86" t="s">
        <v>101</v>
      </c>
      <c r="C51" s="87"/>
      <c r="D51" s="87"/>
      <c r="E51" s="87"/>
      <c r="F51" s="87"/>
      <c r="G51" s="87"/>
      <c r="H51" s="87"/>
      <c r="I51" s="87"/>
      <c r="J51" s="87"/>
      <c r="K51" s="87"/>
      <c r="L51" s="23">
        <f>SUM(L44:L50)</f>
        <v>7589.21</v>
      </c>
      <c r="M51" s="23">
        <f>SUM(M44:M50)</f>
        <v>1181.29</v>
      </c>
      <c r="N51" s="23">
        <f>SUM(N44:R50)</f>
        <v>8770.5</v>
      </c>
      <c r="O51" s="10"/>
      <c r="P51" s="24">
        <f>L44+L45+L47</f>
        <v>5750.98</v>
      </c>
      <c r="Q51" s="24">
        <f>M44+M45+M47</f>
        <v>684.46</v>
      </c>
      <c r="R51" s="24">
        <f>Q51+P51</f>
        <v>6435.44</v>
      </c>
      <c r="S51" s="24"/>
      <c r="T51" s="10"/>
      <c r="U51" s="10"/>
      <c r="V51" s="10"/>
      <c r="W51" s="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2:41" ht="20.25" customHeight="1" x14ac:dyDescent="0.25">
      <c r="B52" s="7">
        <v>7</v>
      </c>
      <c r="C52" s="8" t="s">
        <v>102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10"/>
      <c r="P52" s="10"/>
      <c r="Q52" s="10"/>
      <c r="R52" s="10"/>
      <c r="S52" s="10"/>
      <c r="T52" s="10"/>
      <c r="U52" s="10"/>
      <c r="V52" s="10"/>
      <c r="W52" s="2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2:41" s="21" customFormat="1" ht="19.5" customHeight="1" x14ac:dyDescent="0.25">
      <c r="B53" s="11" t="s">
        <v>103</v>
      </c>
      <c r="C53" s="32">
        <v>87879</v>
      </c>
      <c r="D53" s="33" t="s">
        <v>104</v>
      </c>
      <c r="E53" s="14">
        <f>'[1]memorial de cálculo'!E43</f>
        <v>166.1</v>
      </c>
      <c r="F53" s="15" t="s">
        <v>23</v>
      </c>
      <c r="G53" s="16">
        <v>1.75</v>
      </c>
      <c r="H53" s="17">
        <v>1.57</v>
      </c>
      <c r="I53" s="16">
        <f t="shared" ref="I53:I74" si="27">G53+H53</f>
        <v>3.3200000000000003</v>
      </c>
      <c r="J53" s="17">
        <f t="shared" ref="J53:J74" si="28">ROUND(I53*E53,2)</f>
        <v>551.45000000000005</v>
      </c>
      <c r="K53" s="18">
        <v>0.24390000000000001</v>
      </c>
      <c r="L53" s="17">
        <f t="shared" ref="L53:L74" si="29">ROUND((1+K53)*E53*G53,2)</f>
        <v>361.57</v>
      </c>
      <c r="M53" s="17">
        <f t="shared" ref="M53:M74" si="30">ROUND((1+K53)*E53*H53,2)</f>
        <v>324.38</v>
      </c>
      <c r="N53" s="17">
        <f>ROUND(L53+M53,2)</f>
        <v>685.95</v>
      </c>
      <c r="O53" s="10"/>
      <c r="P53" s="35">
        <f t="shared" ref="P53:Q67" si="31">L53</f>
        <v>361.57</v>
      </c>
      <c r="Q53" s="35">
        <f t="shared" si="31"/>
        <v>324.38</v>
      </c>
      <c r="R53" s="10"/>
      <c r="S53" s="10"/>
      <c r="T53" s="10"/>
      <c r="U53" s="10"/>
      <c r="V53" s="10"/>
      <c r="W53" s="19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s="21" customFormat="1" ht="19.5" customHeight="1" x14ac:dyDescent="0.25">
      <c r="B54" s="11" t="s">
        <v>105</v>
      </c>
      <c r="C54" s="32">
        <v>87561</v>
      </c>
      <c r="D54" s="33" t="s">
        <v>106</v>
      </c>
      <c r="E54" s="14">
        <f>'[1]memorial de cálculo'!E44</f>
        <v>166.1</v>
      </c>
      <c r="F54" s="15" t="s">
        <v>23</v>
      </c>
      <c r="G54" s="16">
        <f>12.49+0.26+0.03</f>
        <v>12.78</v>
      </c>
      <c r="H54" s="17">
        <v>4.41</v>
      </c>
      <c r="I54" s="16">
        <f t="shared" si="27"/>
        <v>17.189999999999998</v>
      </c>
      <c r="J54" s="17">
        <f t="shared" si="28"/>
        <v>2855.26</v>
      </c>
      <c r="K54" s="18">
        <v>0.24390000000000001</v>
      </c>
      <c r="L54" s="17">
        <f t="shared" si="29"/>
        <v>2640.5</v>
      </c>
      <c r="M54" s="17">
        <f t="shared" si="30"/>
        <v>911.16</v>
      </c>
      <c r="N54" s="17">
        <f>ROUND(L54+M54,2)</f>
        <v>3551.66</v>
      </c>
      <c r="O54" s="10"/>
      <c r="P54" s="35">
        <f t="shared" si="31"/>
        <v>2640.5</v>
      </c>
      <c r="Q54" s="35">
        <f t="shared" si="31"/>
        <v>911.16</v>
      </c>
      <c r="R54" s="10"/>
      <c r="S54" s="10"/>
      <c r="T54" s="10"/>
      <c r="U54" s="10"/>
      <c r="V54" s="10"/>
      <c r="W54" s="19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s="21" customFormat="1" ht="30.75" customHeight="1" x14ac:dyDescent="0.25">
      <c r="B55" s="11" t="s">
        <v>107</v>
      </c>
      <c r="C55" s="32">
        <v>87268</v>
      </c>
      <c r="D55" s="36" t="s">
        <v>187</v>
      </c>
      <c r="E55" s="37">
        <f>'[1]memorial de cálculo'!E45</f>
        <v>8.26</v>
      </c>
      <c r="F55" s="15" t="s">
        <v>23</v>
      </c>
      <c r="G55" s="16">
        <v>41.99</v>
      </c>
      <c r="H55" s="17">
        <v>16.690000000000001</v>
      </c>
      <c r="I55" s="16">
        <f t="shared" si="27"/>
        <v>58.680000000000007</v>
      </c>
      <c r="J55" s="17">
        <f t="shared" si="28"/>
        <v>484.7</v>
      </c>
      <c r="K55" s="18">
        <v>0.24390000000000001</v>
      </c>
      <c r="L55" s="17">
        <f t="shared" si="29"/>
        <v>431.43</v>
      </c>
      <c r="M55" s="17">
        <f t="shared" si="30"/>
        <v>171.48</v>
      </c>
      <c r="N55" s="17">
        <f>ROUND(L55+M55,2)</f>
        <v>602.91</v>
      </c>
      <c r="O55" s="77"/>
      <c r="P55" s="78">
        <f t="shared" si="31"/>
        <v>431.43</v>
      </c>
      <c r="Q55" s="78">
        <f t="shared" si="31"/>
        <v>171.48</v>
      </c>
      <c r="R55" s="77"/>
      <c r="S55" s="77"/>
      <c r="T55" s="77"/>
      <c r="U55" s="77"/>
      <c r="V55" s="77"/>
      <c r="W55" s="79"/>
    </row>
    <row r="56" spans="2:41" s="21" customFormat="1" ht="20.25" customHeight="1" x14ac:dyDescent="0.25">
      <c r="B56" s="11" t="s">
        <v>109</v>
      </c>
      <c r="C56" s="32">
        <v>95626</v>
      </c>
      <c r="D56" s="33" t="s">
        <v>188</v>
      </c>
      <c r="E56" s="14">
        <f>'[1]memorial de cálculo'!E46</f>
        <v>166.1</v>
      </c>
      <c r="F56" s="15" t="s">
        <v>23</v>
      </c>
      <c r="G56" s="16">
        <v>7.32</v>
      </c>
      <c r="H56" s="17">
        <v>6.74</v>
      </c>
      <c r="I56" s="16">
        <f t="shared" si="27"/>
        <v>14.06</v>
      </c>
      <c r="J56" s="17">
        <f t="shared" si="28"/>
        <v>2335.37</v>
      </c>
      <c r="K56" s="18">
        <v>0.24390000000000001</v>
      </c>
      <c r="L56" s="17">
        <f t="shared" si="29"/>
        <v>1512.4</v>
      </c>
      <c r="M56" s="17">
        <f t="shared" si="30"/>
        <v>1392.56</v>
      </c>
      <c r="N56" s="17">
        <f>ROUND(L56+M56,2)</f>
        <v>2904.96</v>
      </c>
      <c r="O56" s="10"/>
      <c r="P56" s="35"/>
      <c r="Q56" s="35"/>
      <c r="R56" s="10"/>
      <c r="S56" s="10"/>
      <c r="T56" s="10"/>
      <c r="U56" s="10"/>
      <c r="V56" s="10"/>
      <c r="W56" s="19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s="21" customFormat="1" ht="20.25" customHeight="1" x14ac:dyDescent="0.25">
      <c r="B57" s="11" t="s">
        <v>111</v>
      </c>
      <c r="C57" s="32">
        <v>88485</v>
      </c>
      <c r="D57" s="33" t="s">
        <v>112</v>
      </c>
      <c r="E57" s="14">
        <f>'[1]memorial de cálculo'!E47</f>
        <v>166.1</v>
      </c>
      <c r="F57" s="15" t="s">
        <v>23</v>
      </c>
      <c r="G57" s="16">
        <v>1.3</v>
      </c>
      <c r="H57" s="17">
        <v>0.81</v>
      </c>
      <c r="I57" s="16">
        <f t="shared" si="27"/>
        <v>2.1100000000000003</v>
      </c>
      <c r="J57" s="17">
        <f t="shared" si="28"/>
        <v>350.47</v>
      </c>
      <c r="K57" s="18">
        <v>0.24390000000000001</v>
      </c>
      <c r="L57" s="17">
        <f t="shared" si="29"/>
        <v>268.60000000000002</v>
      </c>
      <c r="M57" s="17">
        <f t="shared" si="30"/>
        <v>167.36</v>
      </c>
      <c r="N57" s="17">
        <f>ROUND(L57+M57,2)</f>
        <v>435.96</v>
      </c>
      <c r="O57" s="10"/>
      <c r="P57" s="35"/>
      <c r="Q57" s="35"/>
      <c r="R57" s="10"/>
      <c r="S57" s="10"/>
      <c r="T57" s="10"/>
      <c r="U57" s="10"/>
      <c r="V57" s="10"/>
      <c r="W57" s="19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2:41" ht="20.25" customHeight="1" x14ac:dyDescent="0.25">
      <c r="B58" s="86" t="s">
        <v>113</v>
      </c>
      <c r="C58" s="87"/>
      <c r="D58" s="87"/>
      <c r="E58" s="87"/>
      <c r="F58" s="87"/>
      <c r="G58" s="87"/>
      <c r="H58" s="87"/>
      <c r="I58" s="87"/>
      <c r="J58" s="87"/>
      <c r="K58" s="87"/>
      <c r="L58" s="23">
        <f>SUM(L53:L57)</f>
        <v>5214.5</v>
      </c>
      <c r="M58" s="23">
        <f>SUM(M53:M57)</f>
        <v>2966.94</v>
      </c>
      <c r="N58" s="23">
        <f>SUM(N53:N57)</f>
        <v>8181.44</v>
      </c>
      <c r="O58" s="10"/>
      <c r="P58" s="24">
        <f>L51+L52+L53</f>
        <v>7950.78</v>
      </c>
      <c r="Q58" s="24">
        <f>M51+M52+M53</f>
        <v>1505.67</v>
      </c>
      <c r="R58" s="24">
        <f>Q58+P58</f>
        <v>9456.4500000000007</v>
      </c>
      <c r="S58" s="24"/>
      <c r="T58" s="10"/>
      <c r="U58" s="10"/>
      <c r="V58" s="10"/>
      <c r="W58" s="2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2:41" ht="20.25" customHeight="1" x14ac:dyDescent="0.25">
      <c r="B59" s="7">
        <v>8</v>
      </c>
      <c r="C59" s="8" t="s">
        <v>114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10"/>
      <c r="P59" s="10"/>
      <c r="Q59" s="10"/>
      <c r="R59" s="10"/>
      <c r="S59" s="10"/>
      <c r="T59" s="10"/>
      <c r="U59" s="10"/>
      <c r="V59" s="10"/>
      <c r="W59" s="2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2:41" s="21" customFormat="1" ht="19.5" customHeight="1" x14ac:dyDescent="0.25">
      <c r="B60" s="11" t="s">
        <v>115</v>
      </c>
      <c r="C60" s="30">
        <v>93382</v>
      </c>
      <c r="D60" s="33" t="s">
        <v>116</v>
      </c>
      <c r="E60" s="14">
        <f>'[1]memorial de cálculo'!E49</f>
        <v>1.54</v>
      </c>
      <c r="F60" s="15" t="s">
        <v>33</v>
      </c>
      <c r="G60" s="16">
        <v>8.18</v>
      </c>
      <c r="H60" s="17">
        <v>19.57</v>
      </c>
      <c r="I60" s="16">
        <f t="shared" ref="I60" si="32">G60+H60</f>
        <v>27.75</v>
      </c>
      <c r="J60" s="17">
        <f t="shared" ref="J60" si="33">ROUND(I60*E60,2)</f>
        <v>42.74</v>
      </c>
      <c r="K60" s="18">
        <v>0.24390000000000001</v>
      </c>
      <c r="L60" s="17">
        <f t="shared" ref="L60" si="34">ROUND((1+K60)*E60*G60,2)</f>
        <v>15.67</v>
      </c>
      <c r="M60" s="17">
        <f t="shared" ref="M60" si="35">ROUND((1+K60)*E60*H60,2)</f>
        <v>37.49</v>
      </c>
      <c r="N60" s="17">
        <f t="shared" ref="N60" si="36">ROUND(L60+M60,2)</f>
        <v>53.16</v>
      </c>
      <c r="O60" s="10"/>
      <c r="P60" s="35"/>
      <c r="Q60" s="35"/>
      <c r="R60" s="10"/>
      <c r="S60" s="10"/>
      <c r="T60" s="10"/>
      <c r="U60" s="10"/>
      <c r="V60" s="10"/>
      <c r="W60" s="19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s="21" customFormat="1" ht="19.5" customHeight="1" x14ac:dyDescent="0.25">
      <c r="B61" s="11" t="s">
        <v>117</v>
      </c>
      <c r="C61" s="30">
        <v>101619</v>
      </c>
      <c r="D61" s="33" t="s">
        <v>118</v>
      </c>
      <c r="E61" s="14">
        <f>'[1]memorial de cálculo'!E50</f>
        <v>1.5360000000000003</v>
      </c>
      <c r="F61" s="15" t="s">
        <v>23</v>
      </c>
      <c r="G61" s="16">
        <v>97.89</v>
      </c>
      <c r="H61" s="17">
        <v>91.92</v>
      </c>
      <c r="I61" s="16">
        <f t="shared" si="27"/>
        <v>189.81</v>
      </c>
      <c r="J61" s="17">
        <f t="shared" si="28"/>
        <v>291.55</v>
      </c>
      <c r="K61" s="18">
        <v>0.24390000000000001</v>
      </c>
      <c r="L61" s="17">
        <f t="shared" si="29"/>
        <v>187.03</v>
      </c>
      <c r="M61" s="17">
        <f t="shared" si="30"/>
        <v>175.63</v>
      </c>
      <c r="N61" s="17">
        <f>ROUND(L61+M61,2)</f>
        <v>362.66</v>
      </c>
      <c r="O61" s="10"/>
      <c r="P61" s="35">
        <f t="shared" si="31"/>
        <v>187.03</v>
      </c>
      <c r="Q61" s="35">
        <f t="shared" si="31"/>
        <v>175.63</v>
      </c>
      <c r="R61" s="10"/>
      <c r="S61" s="10"/>
      <c r="T61" s="10"/>
      <c r="U61" s="10"/>
      <c r="V61" s="10"/>
      <c r="W61" s="19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s="21" customFormat="1" ht="19.5" customHeight="1" x14ac:dyDescent="0.25">
      <c r="B62" s="11" t="s">
        <v>119</v>
      </c>
      <c r="C62" s="32">
        <v>87620</v>
      </c>
      <c r="D62" s="33" t="s">
        <v>120</v>
      </c>
      <c r="E62" s="14">
        <f>'[1]memorial de cálculo'!E51</f>
        <v>30.72</v>
      </c>
      <c r="F62" s="15" t="s">
        <v>23</v>
      </c>
      <c r="G62" s="16">
        <v>20.149999999999999</v>
      </c>
      <c r="H62" s="17">
        <v>9.24</v>
      </c>
      <c r="I62" s="16">
        <f t="shared" si="27"/>
        <v>29.39</v>
      </c>
      <c r="J62" s="17">
        <f t="shared" si="28"/>
        <v>902.86</v>
      </c>
      <c r="K62" s="18">
        <v>0.24390000000000001</v>
      </c>
      <c r="L62" s="17">
        <f t="shared" si="29"/>
        <v>769.98</v>
      </c>
      <c r="M62" s="17">
        <f t="shared" si="30"/>
        <v>353.08</v>
      </c>
      <c r="N62" s="17">
        <f>ROUND(L62+M62,2)</f>
        <v>1123.06</v>
      </c>
      <c r="O62" s="10"/>
      <c r="P62" s="35">
        <f t="shared" si="31"/>
        <v>769.98</v>
      </c>
      <c r="Q62" s="35">
        <f t="shared" si="31"/>
        <v>353.08</v>
      </c>
      <c r="R62" s="10"/>
      <c r="S62" s="10"/>
      <c r="T62" s="10"/>
      <c r="U62" s="10"/>
      <c r="V62" s="10"/>
      <c r="W62" s="19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s="21" customFormat="1" ht="19.5" customHeight="1" x14ac:dyDescent="0.25">
      <c r="B63" s="11" t="s">
        <v>121</v>
      </c>
      <c r="C63" s="32">
        <v>87248</v>
      </c>
      <c r="D63" s="33" t="s">
        <v>122</v>
      </c>
      <c r="E63" s="14">
        <f>'[1]memorial de cálculo'!E52</f>
        <v>30.72</v>
      </c>
      <c r="F63" s="15" t="s">
        <v>23</v>
      </c>
      <c r="G63" s="16">
        <v>30.14</v>
      </c>
      <c r="H63" s="17">
        <v>5.83</v>
      </c>
      <c r="I63" s="16">
        <f t="shared" si="27"/>
        <v>35.97</v>
      </c>
      <c r="J63" s="17">
        <f t="shared" si="28"/>
        <v>1105</v>
      </c>
      <c r="K63" s="18">
        <v>0.24390000000000001</v>
      </c>
      <c r="L63" s="17">
        <f t="shared" si="29"/>
        <v>1151.73</v>
      </c>
      <c r="M63" s="17">
        <f t="shared" si="30"/>
        <v>222.78</v>
      </c>
      <c r="N63" s="17">
        <f>ROUND(L63+M63,2)</f>
        <v>1374.51</v>
      </c>
      <c r="O63" s="10"/>
      <c r="P63" s="35"/>
      <c r="Q63" s="35"/>
      <c r="R63" s="10"/>
      <c r="S63" s="10"/>
      <c r="T63" s="10"/>
      <c r="U63" s="10"/>
      <c r="V63" s="10"/>
      <c r="W63" s="19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2:41" ht="20.25" customHeight="1" x14ac:dyDescent="0.25">
      <c r="B64" s="86" t="s">
        <v>123</v>
      </c>
      <c r="C64" s="87"/>
      <c r="D64" s="87"/>
      <c r="E64" s="87"/>
      <c r="F64" s="87"/>
      <c r="G64" s="87"/>
      <c r="H64" s="87"/>
      <c r="I64" s="87"/>
      <c r="J64" s="87"/>
      <c r="K64" s="87"/>
      <c r="L64" s="23">
        <f>SUM(L60:L63)</f>
        <v>2124.41</v>
      </c>
      <c r="M64" s="23">
        <f>SUM(M60:M63)</f>
        <v>788.98</v>
      </c>
      <c r="N64" s="23">
        <f>SUM(N60:N63)</f>
        <v>2913.3900000000003</v>
      </c>
      <c r="O64" s="10"/>
      <c r="P64" s="24" t="e">
        <f>L58+L59+#REF!</f>
        <v>#REF!</v>
      </c>
      <c r="Q64" s="24" t="e">
        <f>M58+M59+#REF!</f>
        <v>#REF!</v>
      </c>
      <c r="R64" s="24" t="e">
        <f>Q64+P64</f>
        <v>#REF!</v>
      </c>
      <c r="S64" s="24"/>
      <c r="T64" s="10"/>
      <c r="U64" s="10"/>
      <c r="V64" s="10"/>
      <c r="W64" s="2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2:41" ht="20.25" customHeight="1" x14ac:dyDescent="0.25">
      <c r="B65" s="7">
        <v>9</v>
      </c>
      <c r="C65" s="8" t="s">
        <v>124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10"/>
      <c r="P65" s="10"/>
      <c r="Q65" s="10"/>
      <c r="R65" s="10"/>
      <c r="S65" s="10"/>
      <c r="T65" s="10"/>
      <c r="U65" s="10"/>
      <c r="V65" s="10"/>
      <c r="W65" s="2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2:41" ht="20.25" customHeight="1" x14ac:dyDescent="0.25">
      <c r="B66" s="84" t="s">
        <v>125</v>
      </c>
      <c r="C66" s="85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10"/>
      <c r="P66" s="10"/>
      <c r="Q66" s="10"/>
      <c r="R66" s="10"/>
      <c r="S66" s="10"/>
      <c r="T66" s="10"/>
      <c r="U66" s="10"/>
      <c r="V66" s="10"/>
      <c r="W66" s="2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2:41" s="21" customFormat="1" ht="33" customHeight="1" x14ac:dyDescent="0.25">
      <c r="B67" s="26" t="s">
        <v>126</v>
      </c>
      <c r="C67" s="38">
        <v>89957</v>
      </c>
      <c r="D67" s="33" t="s">
        <v>127</v>
      </c>
      <c r="E67" s="14">
        <f>'[1]memorial de cálculo'!E57</f>
        <v>5</v>
      </c>
      <c r="F67" s="15" t="s">
        <v>8</v>
      </c>
      <c r="G67" s="16">
        <v>48.35</v>
      </c>
      <c r="H67" s="28">
        <v>70.400000000000006</v>
      </c>
      <c r="I67" s="16">
        <f t="shared" si="27"/>
        <v>118.75</v>
      </c>
      <c r="J67" s="28">
        <f t="shared" si="28"/>
        <v>593.75</v>
      </c>
      <c r="K67" s="29">
        <v>0.24390000000000001</v>
      </c>
      <c r="L67" s="28">
        <f t="shared" si="29"/>
        <v>300.70999999999998</v>
      </c>
      <c r="M67" s="28">
        <f t="shared" si="30"/>
        <v>437.85</v>
      </c>
      <c r="N67" s="28">
        <f t="shared" ref="N67:N74" si="37">ROUND(L67+M67,2)</f>
        <v>738.56</v>
      </c>
      <c r="O67" s="10"/>
      <c r="P67" s="35">
        <f t="shared" si="31"/>
        <v>300.70999999999998</v>
      </c>
      <c r="Q67" s="35">
        <f t="shared" si="31"/>
        <v>437.85</v>
      </c>
      <c r="R67" s="10"/>
      <c r="S67" s="10"/>
      <c r="T67" s="10"/>
      <c r="U67" s="10"/>
      <c r="V67" s="10"/>
      <c r="W67" s="19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s="21" customFormat="1" ht="28.5" customHeight="1" x14ac:dyDescent="0.25">
      <c r="B68" s="26" t="s">
        <v>128</v>
      </c>
      <c r="C68" s="38">
        <v>89356</v>
      </c>
      <c r="D68" s="33" t="s">
        <v>129</v>
      </c>
      <c r="E68" s="14">
        <f>'[1]memorial de cálculo'!E58</f>
        <v>8</v>
      </c>
      <c r="F68" s="15" t="s">
        <v>26</v>
      </c>
      <c r="G68" s="16">
        <v>8.25</v>
      </c>
      <c r="H68" s="28">
        <v>10.42</v>
      </c>
      <c r="I68" s="16">
        <f t="shared" si="27"/>
        <v>18.670000000000002</v>
      </c>
      <c r="J68" s="28">
        <f t="shared" si="28"/>
        <v>149.36000000000001</v>
      </c>
      <c r="K68" s="29">
        <v>0.24390000000000001</v>
      </c>
      <c r="L68" s="28">
        <f t="shared" si="29"/>
        <v>82.1</v>
      </c>
      <c r="M68" s="28">
        <f t="shared" si="30"/>
        <v>103.69</v>
      </c>
      <c r="N68" s="28">
        <f t="shared" si="37"/>
        <v>185.79</v>
      </c>
      <c r="O68" s="10"/>
      <c r="P68" s="35"/>
      <c r="Q68" s="35"/>
      <c r="R68" s="10"/>
      <c r="S68" s="10"/>
      <c r="T68" s="10"/>
      <c r="U68" s="10"/>
      <c r="V68" s="10"/>
      <c r="W68" s="19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s="21" customFormat="1" ht="28.5" customHeight="1" x14ac:dyDescent="0.25">
      <c r="B69" s="26" t="s">
        <v>130</v>
      </c>
      <c r="C69" s="38">
        <v>95634</v>
      </c>
      <c r="D69" s="33" t="s">
        <v>131</v>
      </c>
      <c r="E69" s="14">
        <f>'[1]memorial de cálculo'!E59</f>
        <v>1</v>
      </c>
      <c r="F69" s="15" t="s">
        <v>8</v>
      </c>
      <c r="G69" s="16">
        <v>125.28</v>
      </c>
      <c r="H69" s="28">
        <v>41.51</v>
      </c>
      <c r="I69" s="16">
        <f t="shared" si="27"/>
        <v>166.79</v>
      </c>
      <c r="J69" s="28">
        <f t="shared" si="28"/>
        <v>166.79</v>
      </c>
      <c r="K69" s="29">
        <v>0.24390000000000001</v>
      </c>
      <c r="L69" s="28">
        <f t="shared" si="29"/>
        <v>155.84</v>
      </c>
      <c r="M69" s="28">
        <f t="shared" si="30"/>
        <v>51.63</v>
      </c>
      <c r="N69" s="28">
        <f t="shared" si="37"/>
        <v>207.47</v>
      </c>
      <c r="O69" s="10"/>
      <c r="P69" s="35"/>
      <c r="Q69" s="35"/>
      <c r="R69" s="10"/>
      <c r="S69" s="10"/>
      <c r="T69" s="10"/>
      <c r="U69" s="10"/>
      <c r="V69" s="10"/>
      <c r="W69" s="19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s="21" customFormat="1" ht="24.75" customHeight="1" x14ac:dyDescent="0.25">
      <c r="B70" s="26" t="s">
        <v>132</v>
      </c>
      <c r="C70" s="38">
        <v>95673</v>
      </c>
      <c r="D70" s="33" t="s">
        <v>133</v>
      </c>
      <c r="E70" s="14">
        <f>'[1]memorial de cálculo'!E60</f>
        <v>1</v>
      </c>
      <c r="F70" s="15" t="s">
        <v>8</v>
      </c>
      <c r="G70" s="16">
        <v>133.82</v>
      </c>
      <c r="H70" s="28">
        <v>12.81</v>
      </c>
      <c r="I70" s="16">
        <f t="shared" si="27"/>
        <v>146.63</v>
      </c>
      <c r="J70" s="28">
        <f t="shared" si="28"/>
        <v>146.63</v>
      </c>
      <c r="K70" s="29">
        <v>0.24390000000000001</v>
      </c>
      <c r="L70" s="28">
        <f t="shared" si="29"/>
        <v>166.46</v>
      </c>
      <c r="M70" s="28">
        <f t="shared" si="30"/>
        <v>15.93</v>
      </c>
      <c r="N70" s="28">
        <f t="shared" si="37"/>
        <v>182.39</v>
      </c>
      <c r="O70" s="10"/>
      <c r="P70" s="35"/>
      <c r="Q70" s="35"/>
      <c r="R70" s="10"/>
      <c r="S70" s="10"/>
      <c r="T70" s="10"/>
      <c r="U70" s="10"/>
      <c r="V70" s="10"/>
      <c r="W70" s="19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s="21" customFormat="1" ht="24.75" customHeight="1" x14ac:dyDescent="0.25">
      <c r="B71" s="26" t="s">
        <v>134</v>
      </c>
      <c r="C71" s="76" t="s">
        <v>135</v>
      </c>
      <c r="D71" s="33" t="s">
        <v>136</v>
      </c>
      <c r="E71" s="14">
        <f>'[1]memorial de cálculo'!E61</f>
        <v>1</v>
      </c>
      <c r="F71" s="15" t="s">
        <v>8</v>
      </c>
      <c r="G71" s="16">
        <f>'[1]Composições Próprias (2)'!I72</f>
        <v>225.74360000000001</v>
      </c>
      <c r="H71" s="16">
        <f>'[1]Composições Próprias (2)'!J72</f>
        <v>151.28</v>
      </c>
      <c r="I71" s="16">
        <f t="shared" si="27"/>
        <v>377.02359999999999</v>
      </c>
      <c r="J71" s="28">
        <f t="shared" si="28"/>
        <v>377.02</v>
      </c>
      <c r="K71" s="29">
        <v>0.24390000000000001</v>
      </c>
      <c r="L71" s="28">
        <f t="shared" si="29"/>
        <v>280.8</v>
      </c>
      <c r="M71" s="28">
        <f t="shared" si="30"/>
        <v>188.18</v>
      </c>
      <c r="N71" s="28">
        <f t="shared" si="37"/>
        <v>468.98</v>
      </c>
      <c r="O71" s="10"/>
      <c r="P71" s="35"/>
      <c r="Q71" s="35"/>
      <c r="R71" s="10"/>
      <c r="S71" s="10"/>
      <c r="T71" s="10"/>
      <c r="U71" s="10"/>
      <c r="V71" s="10"/>
      <c r="W71" s="19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2:41" s="21" customFormat="1" ht="28.5" customHeight="1" x14ac:dyDescent="0.25">
      <c r="B72" s="26" t="s">
        <v>137</v>
      </c>
      <c r="C72" s="38">
        <v>88504</v>
      </c>
      <c r="D72" s="33" t="s">
        <v>138</v>
      </c>
      <c r="E72" s="14">
        <v>1</v>
      </c>
      <c r="F72" s="15" t="s">
        <v>8</v>
      </c>
      <c r="G72" s="16">
        <v>536.88</v>
      </c>
      <c r="H72" s="28">
        <v>217.21</v>
      </c>
      <c r="I72" s="16">
        <f t="shared" si="27"/>
        <v>754.09</v>
      </c>
      <c r="J72" s="28">
        <f t="shared" si="28"/>
        <v>754.09</v>
      </c>
      <c r="K72" s="29">
        <v>0.24390000000000001</v>
      </c>
      <c r="L72" s="28">
        <f t="shared" si="29"/>
        <v>667.83</v>
      </c>
      <c r="M72" s="28">
        <f t="shared" si="30"/>
        <v>270.19</v>
      </c>
      <c r="N72" s="28">
        <f t="shared" si="37"/>
        <v>938.02</v>
      </c>
      <c r="O72" s="10"/>
      <c r="P72" s="35"/>
      <c r="Q72" s="35"/>
      <c r="R72" s="10"/>
      <c r="S72" s="10"/>
      <c r="T72" s="10"/>
      <c r="U72" s="10"/>
      <c r="V72" s="10"/>
      <c r="W72" s="19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s="21" customFormat="1" ht="28.5" customHeight="1" x14ac:dyDescent="0.25">
      <c r="B73" s="26" t="s">
        <v>139</v>
      </c>
      <c r="C73" s="38">
        <v>86931</v>
      </c>
      <c r="D73" s="33" t="s">
        <v>140</v>
      </c>
      <c r="E73" s="14">
        <v>1</v>
      </c>
      <c r="F73" s="15" t="s">
        <v>8</v>
      </c>
      <c r="G73" s="16">
        <v>423.62</v>
      </c>
      <c r="H73" s="28">
        <v>21.61</v>
      </c>
      <c r="I73" s="16">
        <f t="shared" si="27"/>
        <v>445.23</v>
      </c>
      <c r="J73" s="28">
        <f t="shared" si="28"/>
        <v>445.23</v>
      </c>
      <c r="K73" s="29">
        <v>0.24390000000000001</v>
      </c>
      <c r="L73" s="28">
        <f t="shared" si="29"/>
        <v>526.94000000000005</v>
      </c>
      <c r="M73" s="28">
        <f t="shared" si="30"/>
        <v>26.88</v>
      </c>
      <c r="N73" s="28">
        <f t="shared" si="37"/>
        <v>553.82000000000005</v>
      </c>
      <c r="O73" s="10"/>
      <c r="P73" s="35"/>
      <c r="Q73" s="35"/>
      <c r="R73" s="10"/>
      <c r="S73" s="10"/>
      <c r="T73" s="10"/>
      <c r="U73" s="10"/>
      <c r="V73" s="10"/>
      <c r="W73" s="19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s="21" customFormat="1" ht="28.5" customHeight="1" x14ac:dyDescent="0.25">
      <c r="B74" s="26" t="s">
        <v>141</v>
      </c>
      <c r="C74" s="38">
        <v>86939</v>
      </c>
      <c r="D74" s="33" t="s">
        <v>142</v>
      </c>
      <c r="E74" s="14">
        <v>1</v>
      </c>
      <c r="F74" s="15" t="s">
        <v>8</v>
      </c>
      <c r="G74" s="16">
        <f>331.72-75.46</f>
        <v>256.26000000000005</v>
      </c>
      <c r="H74" s="28">
        <v>29.53</v>
      </c>
      <c r="I74" s="16">
        <f t="shared" si="27"/>
        <v>285.79000000000008</v>
      </c>
      <c r="J74" s="28">
        <f t="shared" si="28"/>
        <v>285.79000000000002</v>
      </c>
      <c r="K74" s="29">
        <v>0.24390000000000001</v>
      </c>
      <c r="L74" s="28">
        <f t="shared" si="29"/>
        <v>318.76</v>
      </c>
      <c r="M74" s="28">
        <f t="shared" si="30"/>
        <v>36.729999999999997</v>
      </c>
      <c r="N74" s="28">
        <f t="shared" si="37"/>
        <v>355.49</v>
      </c>
      <c r="O74" s="10"/>
      <c r="P74" s="35"/>
      <c r="Q74" s="35"/>
      <c r="R74" s="10"/>
      <c r="S74" s="10"/>
      <c r="T74" s="10"/>
      <c r="U74" s="10"/>
      <c r="V74" s="10"/>
      <c r="W74" s="19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ht="20.25" customHeight="1" x14ac:dyDescent="0.25">
      <c r="B75" s="84" t="s">
        <v>143</v>
      </c>
      <c r="C75" s="85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10"/>
      <c r="P75" s="10"/>
      <c r="Q75" s="10"/>
      <c r="R75" s="10"/>
      <c r="S75" s="10"/>
      <c r="T75" s="10"/>
      <c r="U75" s="10"/>
      <c r="V75" s="10"/>
      <c r="W75" s="2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2:41" s="21" customFormat="1" ht="28.5" customHeight="1" x14ac:dyDescent="0.25">
      <c r="B76" s="11" t="s">
        <v>147</v>
      </c>
      <c r="C76" s="32">
        <v>89495</v>
      </c>
      <c r="D76" s="33" t="s">
        <v>144</v>
      </c>
      <c r="E76" s="14">
        <f>'[1]memorial de cálculo'!E63</f>
        <v>2</v>
      </c>
      <c r="F76" s="15" t="s">
        <v>8</v>
      </c>
      <c r="G76" s="16">
        <v>10.83</v>
      </c>
      <c r="H76" s="17">
        <v>0.97</v>
      </c>
      <c r="I76" s="16">
        <f t="shared" ref="I76:I81" si="38">G76+H76</f>
        <v>11.8</v>
      </c>
      <c r="J76" s="17">
        <f t="shared" ref="J76:J81" si="39">ROUND(I76*E76,2)</f>
        <v>23.6</v>
      </c>
      <c r="K76" s="39">
        <v>0.24390000000000001</v>
      </c>
      <c r="L76" s="17">
        <f t="shared" ref="L76:L81" si="40">ROUND((1+K76)*E76*G76,2)</f>
        <v>26.94</v>
      </c>
      <c r="M76" s="17">
        <f t="shared" ref="M76:M81" si="41">ROUND((1+K76)*E76*H76,2)</f>
        <v>2.41</v>
      </c>
      <c r="N76" s="17">
        <f t="shared" ref="N76:N81" si="42">ROUND(L76+M76,2)</f>
        <v>29.35</v>
      </c>
      <c r="O76" s="10"/>
      <c r="P76" s="35"/>
      <c r="Q76" s="35"/>
      <c r="R76" s="10"/>
      <c r="S76" s="10"/>
      <c r="T76" s="10"/>
      <c r="U76" s="10"/>
      <c r="V76" s="10"/>
      <c r="W76" s="19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s="21" customFormat="1" ht="19.5" customHeight="1" x14ac:dyDescent="0.25">
      <c r="B77" s="11" t="s">
        <v>149</v>
      </c>
      <c r="C77" s="32">
        <v>99258</v>
      </c>
      <c r="D77" s="33" t="s">
        <v>145</v>
      </c>
      <c r="E77" s="14">
        <f>'[1]memorial de cálculo'!E64</f>
        <v>1</v>
      </c>
      <c r="F77" s="15" t="s">
        <v>8</v>
      </c>
      <c r="G77" s="16">
        <v>105.02</v>
      </c>
      <c r="H77" s="17">
        <v>97.44</v>
      </c>
      <c r="I77" s="16">
        <f t="shared" si="38"/>
        <v>202.45999999999998</v>
      </c>
      <c r="J77" s="17">
        <f t="shared" si="39"/>
        <v>202.46</v>
      </c>
      <c r="K77" s="39">
        <v>0.24390000000000001</v>
      </c>
      <c r="L77" s="17">
        <f t="shared" si="40"/>
        <v>130.63</v>
      </c>
      <c r="M77" s="17">
        <f t="shared" si="41"/>
        <v>121.21</v>
      </c>
      <c r="N77" s="17">
        <f t="shared" si="42"/>
        <v>251.84</v>
      </c>
      <c r="O77" s="10"/>
      <c r="P77" s="35"/>
      <c r="Q77" s="35"/>
      <c r="R77" s="10"/>
      <c r="S77" s="10"/>
      <c r="T77" s="10"/>
      <c r="U77" s="10"/>
      <c r="V77" s="10"/>
      <c r="W77" s="19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s="21" customFormat="1" ht="21" customHeight="1" x14ac:dyDescent="0.25">
      <c r="B78" s="11" t="s">
        <v>189</v>
      </c>
      <c r="C78" s="32">
        <v>98102</v>
      </c>
      <c r="D78" s="33" t="s">
        <v>146</v>
      </c>
      <c r="E78" s="14">
        <f>'[1]memorial de cálculo'!E65</f>
        <v>1</v>
      </c>
      <c r="F78" s="15" t="s">
        <v>8</v>
      </c>
      <c r="G78" s="16">
        <v>113.73</v>
      </c>
      <c r="H78" s="17">
        <v>4.3</v>
      </c>
      <c r="I78" s="16">
        <f t="shared" si="38"/>
        <v>118.03</v>
      </c>
      <c r="J78" s="17">
        <f t="shared" si="39"/>
        <v>118.03</v>
      </c>
      <c r="K78" s="39">
        <v>0.24390000000000001</v>
      </c>
      <c r="L78" s="17">
        <f t="shared" si="40"/>
        <v>141.47</v>
      </c>
      <c r="M78" s="17">
        <f t="shared" si="41"/>
        <v>5.35</v>
      </c>
      <c r="N78" s="17">
        <f t="shared" si="42"/>
        <v>146.82</v>
      </c>
      <c r="O78" s="10"/>
      <c r="P78" s="35"/>
      <c r="Q78" s="35"/>
      <c r="R78" s="10"/>
      <c r="S78" s="10"/>
      <c r="T78" s="10"/>
      <c r="U78" s="10"/>
      <c r="V78" s="10"/>
      <c r="W78" s="19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s="21" customFormat="1" ht="48.75" customHeight="1" x14ac:dyDescent="0.25">
      <c r="B79" s="11" t="s">
        <v>190</v>
      </c>
      <c r="C79" s="32">
        <v>91793</v>
      </c>
      <c r="D79" s="33" t="s">
        <v>148</v>
      </c>
      <c r="E79" s="14">
        <v>14</v>
      </c>
      <c r="F79" s="15" t="s">
        <v>26</v>
      </c>
      <c r="G79" s="16">
        <v>48.3</v>
      </c>
      <c r="H79" s="17">
        <v>31.59</v>
      </c>
      <c r="I79" s="16">
        <f t="shared" si="38"/>
        <v>79.89</v>
      </c>
      <c r="J79" s="17">
        <f t="shared" si="39"/>
        <v>1118.46</v>
      </c>
      <c r="K79" s="39">
        <v>0.24390000000000001</v>
      </c>
      <c r="L79" s="17">
        <f t="shared" si="40"/>
        <v>841.13</v>
      </c>
      <c r="M79" s="17">
        <f t="shared" si="41"/>
        <v>550.13</v>
      </c>
      <c r="N79" s="17">
        <f t="shared" si="42"/>
        <v>1391.26</v>
      </c>
      <c r="O79" s="10"/>
      <c r="P79" s="35"/>
      <c r="Q79" s="35"/>
      <c r="R79" s="10"/>
      <c r="S79" s="10"/>
      <c r="T79" s="10"/>
      <c r="U79" s="10"/>
      <c r="V79" s="10"/>
      <c r="W79" s="19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2:41" s="21" customFormat="1" ht="31.5" customHeight="1" x14ac:dyDescent="0.25">
      <c r="B80" s="11" t="s">
        <v>191</v>
      </c>
      <c r="C80" s="32">
        <v>91795</v>
      </c>
      <c r="D80" s="33" t="s">
        <v>150</v>
      </c>
      <c r="E80" s="14">
        <v>14</v>
      </c>
      <c r="F80" s="15" t="s">
        <v>26</v>
      </c>
      <c r="G80" s="16">
        <v>49.35</v>
      </c>
      <c r="H80" s="17">
        <v>18.559999999999999</v>
      </c>
      <c r="I80" s="16">
        <f t="shared" si="38"/>
        <v>67.91</v>
      </c>
      <c r="J80" s="17">
        <f t="shared" si="39"/>
        <v>950.74</v>
      </c>
      <c r="K80" s="39">
        <v>0.24390000000000001</v>
      </c>
      <c r="L80" s="17">
        <f t="shared" si="40"/>
        <v>859.41</v>
      </c>
      <c r="M80" s="17">
        <f t="shared" si="41"/>
        <v>323.20999999999998</v>
      </c>
      <c r="N80" s="17">
        <f t="shared" si="42"/>
        <v>1182.6199999999999</v>
      </c>
      <c r="O80" s="10"/>
      <c r="P80" s="35"/>
      <c r="Q80" s="35"/>
      <c r="R80" s="10"/>
      <c r="S80" s="10"/>
      <c r="T80" s="10"/>
      <c r="U80" s="10"/>
      <c r="V80" s="10"/>
      <c r="W80" s="19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2:41" s="21" customFormat="1" ht="57" x14ac:dyDescent="0.25">
      <c r="B81" s="11" t="s">
        <v>151</v>
      </c>
      <c r="C81" s="32">
        <v>98052</v>
      </c>
      <c r="D81" s="33" t="s">
        <v>152</v>
      </c>
      <c r="E81" s="14">
        <f>'[1]memorial de cálculo'!E68</f>
        <v>1</v>
      </c>
      <c r="F81" s="15" t="s">
        <v>8</v>
      </c>
      <c r="G81" s="16">
        <f>'[1]Composições Próprias (2)'!I143</f>
        <v>1814.52</v>
      </c>
      <c r="H81" s="17">
        <f>'[1]Composições Próprias (2)'!J143</f>
        <v>641.45000000000005</v>
      </c>
      <c r="I81" s="16">
        <f t="shared" si="38"/>
        <v>2455.9700000000003</v>
      </c>
      <c r="J81" s="17">
        <f t="shared" si="39"/>
        <v>2455.9699999999998</v>
      </c>
      <c r="K81" s="39">
        <v>0.24390000000000001</v>
      </c>
      <c r="L81" s="17">
        <f t="shared" si="40"/>
        <v>2257.08</v>
      </c>
      <c r="M81" s="17">
        <f t="shared" si="41"/>
        <v>797.9</v>
      </c>
      <c r="N81" s="17">
        <f t="shared" si="42"/>
        <v>3054.98</v>
      </c>
      <c r="O81" s="10"/>
      <c r="P81" s="35"/>
      <c r="Q81" s="35"/>
      <c r="R81" s="10"/>
      <c r="S81" s="10"/>
      <c r="T81" s="10"/>
      <c r="U81" s="10"/>
      <c r="V81" s="10"/>
      <c r="W81" s="19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2:41" ht="20.25" customHeight="1" x14ac:dyDescent="0.25">
      <c r="B82" s="86" t="s">
        <v>153</v>
      </c>
      <c r="C82" s="87"/>
      <c r="D82" s="87"/>
      <c r="E82" s="87"/>
      <c r="F82" s="87"/>
      <c r="G82" s="87"/>
      <c r="H82" s="87"/>
      <c r="I82" s="87"/>
      <c r="J82" s="87"/>
      <c r="K82" s="87"/>
      <c r="L82" s="23">
        <f>SUM(L67:L81)</f>
        <v>6756.1</v>
      </c>
      <c r="M82" s="23">
        <f>SUM(M67:M81)</f>
        <v>2931.2900000000004</v>
      </c>
      <c r="N82" s="23">
        <f>SUM(N67:N81)</f>
        <v>9687.3900000000012</v>
      </c>
      <c r="O82" s="10"/>
      <c r="P82" s="24" t="e">
        <f>#REF!+L65+L67</f>
        <v>#REF!</v>
      </c>
      <c r="Q82" s="24" t="e">
        <f>#REF!+M65+M67</f>
        <v>#REF!</v>
      </c>
      <c r="R82" s="24" t="e">
        <f>Q82+P82</f>
        <v>#REF!</v>
      </c>
      <c r="S82" s="24"/>
      <c r="T82" s="10"/>
      <c r="U82" s="10"/>
      <c r="V82" s="10"/>
      <c r="W82" s="2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2:41" ht="20.25" customHeight="1" x14ac:dyDescent="0.25">
      <c r="B83" s="7">
        <v>10</v>
      </c>
      <c r="C83" s="8" t="s">
        <v>154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9"/>
      <c r="O83" s="10"/>
      <c r="P83" s="10"/>
      <c r="Q83" s="10"/>
      <c r="R83" s="10"/>
      <c r="S83" s="10"/>
      <c r="T83" s="10"/>
      <c r="U83" s="10"/>
      <c r="V83" s="10"/>
      <c r="W83" s="2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2:41" s="21" customFormat="1" ht="28.5" customHeight="1" x14ac:dyDescent="0.25">
      <c r="B84" s="40" t="s">
        <v>155</v>
      </c>
      <c r="C84" s="41">
        <v>93128</v>
      </c>
      <c r="D84" s="13" t="s">
        <v>196</v>
      </c>
      <c r="E84" s="14">
        <v>6</v>
      </c>
      <c r="F84" s="15" t="s">
        <v>8</v>
      </c>
      <c r="G84" s="16">
        <v>59.1</v>
      </c>
      <c r="H84" s="16">
        <v>67.489999999999995</v>
      </c>
      <c r="I84" s="16">
        <f t="shared" ref="I84:I94" si="43">G84+H84</f>
        <v>126.59</v>
      </c>
      <c r="J84" s="28">
        <f t="shared" ref="J84:J94" si="44">ROUND(I84*E84,2)</f>
        <v>759.54</v>
      </c>
      <c r="K84" s="29">
        <v>0.24390000000000001</v>
      </c>
      <c r="L84" s="28">
        <f t="shared" ref="L84:L94" si="45">ROUND((1+K84)*E84*G84,2)</f>
        <v>441.09</v>
      </c>
      <c r="M84" s="28">
        <f t="shared" ref="M84:M94" si="46">ROUND((1+K84)*E84*H84,2)</f>
        <v>503.7</v>
      </c>
      <c r="N84" s="28">
        <f t="shared" ref="N84:N94" si="47">ROUND(L84+M84,2)</f>
        <v>944.79</v>
      </c>
      <c r="O84" s="10"/>
      <c r="P84" s="10"/>
      <c r="Q84" s="10"/>
      <c r="R84" s="10"/>
      <c r="S84" s="10"/>
      <c r="T84" s="10"/>
      <c r="U84" s="10"/>
      <c r="V84" s="10"/>
      <c r="W84" s="19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2:41" s="21" customFormat="1" ht="28.5" customHeight="1" x14ac:dyDescent="0.25">
      <c r="B85" s="40" t="s">
        <v>157</v>
      </c>
      <c r="C85" s="41">
        <v>93141</v>
      </c>
      <c r="D85" s="13" t="s">
        <v>158</v>
      </c>
      <c r="E85" s="14">
        <v>6</v>
      </c>
      <c r="F85" s="15" t="s">
        <v>8</v>
      </c>
      <c r="G85" s="16">
        <v>83.14</v>
      </c>
      <c r="H85" s="16">
        <v>75.45</v>
      </c>
      <c r="I85" s="16">
        <f t="shared" si="43"/>
        <v>158.59</v>
      </c>
      <c r="J85" s="28">
        <f t="shared" si="44"/>
        <v>951.54</v>
      </c>
      <c r="K85" s="29">
        <v>0.24390000000000001</v>
      </c>
      <c r="L85" s="28">
        <f t="shared" si="45"/>
        <v>620.51</v>
      </c>
      <c r="M85" s="28">
        <f t="shared" si="46"/>
        <v>563.11</v>
      </c>
      <c r="N85" s="28">
        <f t="shared" si="47"/>
        <v>1183.6199999999999</v>
      </c>
      <c r="O85" s="10"/>
      <c r="P85" s="10"/>
      <c r="Q85" s="10"/>
      <c r="R85" s="10"/>
      <c r="S85" s="10"/>
      <c r="T85" s="10"/>
      <c r="U85" s="10"/>
      <c r="V85" s="10"/>
      <c r="W85" s="19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</row>
    <row r="86" spans="2:41" s="45" customFormat="1" ht="32.25" customHeight="1" x14ac:dyDescent="0.25">
      <c r="B86" s="26" t="s">
        <v>159</v>
      </c>
      <c r="C86" s="41">
        <v>97592</v>
      </c>
      <c r="D86" s="13" t="s">
        <v>160</v>
      </c>
      <c r="E86" s="14">
        <v>6</v>
      </c>
      <c r="F86" s="15" t="s">
        <v>8</v>
      </c>
      <c r="G86" s="16">
        <v>24.87</v>
      </c>
      <c r="H86" s="28">
        <v>12.66</v>
      </c>
      <c r="I86" s="16">
        <f t="shared" si="43"/>
        <v>37.53</v>
      </c>
      <c r="J86" s="28">
        <f t="shared" si="44"/>
        <v>225.18</v>
      </c>
      <c r="K86" s="29">
        <v>0.24390000000000001</v>
      </c>
      <c r="L86" s="28">
        <f t="shared" si="45"/>
        <v>185.61</v>
      </c>
      <c r="M86" s="28">
        <f t="shared" si="46"/>
        <v>94.49</v>
      </c>
      <c r="N86" s="28">
        <f t="shared" si="47"/>
        <v>280.10000000000002</v>
      </c>
      <c r="O86" s="42"/>
      <c r="P86" s="42"/>
      <c r="Q86" s="42"/>
      <c r="R86" s="42"/>
      <c r="S86" s="42"/>
      <c r="T86" s="42"/>
      <c r="U86" s="42"/>
      <c r="V86" s="42"/>
      <c r="W86" s="43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</row>
    <row r="87" spans="2:41" s="45" customFormat="1" ht="32.25" customHeight="1" x14ac:dyDescent="0.25">
      <c r="B87" s="26" t="s">
        <v>161</v>
      </c>
      <c r="C87" s="41">
        <v>91924</v>
      </c>
      <c r="D87" s="13" t="s">
        <v>162</v>
      </c>
      <c r="E87" s="14">
        <f>'[1]memorial de cálculo'!E75</f>
        <v>60</v>
      </c>
      <c r="F87" s="15" t="s">
        <v>26</v>
      </c>
      <c r="G87" s="16">
        <v>2.0099999999999998</v>
      </c>
      <c r="H87" s="28">
        <v>0.74</v>
      </c>
      <c r="I87" s="16">
        <f t="shared" si="43"/>
        <v>2.75</v>
      </c>
      <c r="J87" s="28">
        <f t="shared" si="44"/>
        <v>165</v>
      </c>
      <c r="K87" s="29">
        <v>0.24390000000000001</v>
      </c>
      <c r="L87" s="28">
        <f t="shared" si="45"/>
        <v>150.01</v>
      </c>
      <c r="M87" s="28">
        <f t="shared" si="46"/>
        <v>55.23</v>
      </c>
      <c r="N87" s="28">
        <f t="shared" si="47"/>
        <v>205.24</v>
      </c>
      <c r="O87" s="42"/>
      <c r="P87" s="42"/>
      <c r="Q87" s="42"/>
      <c r="R87" s="42"/>
      <c r="S87" s="42"/>
      <c r="T87" s="42"/>
      <c r="U87" s="42"/>
      <c r="V87" s="42"/>
      <c r="W87" s="43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2:41" s="45" customFormat="1" ht="23.25" customHeight="1" x14ac:dyDescent="0.25">
      <c r="B88" s="26" t="s">
        <v>163</v>
      </c>
      <c r="C88" s="46">
        <v>91926</v>
      </c>
      <c r="D88" s="13" t="s">
        <v>164</v>
      </c>
      <c r="E88" s="14">
        <f>'[1]memorial de cálculo'!E76</f>
        <v>30</v>
      </c>
      <c r="F88" s="15" t="s">
        <v>26</v>
      </c>
      <c r="G88" s="16">
        <v>3.12</v>
      </c>
      <c r="H88" s="28">
        <v>0.92</v>
      </c>
      <c r="I88" s="16">
        <f t="shared" si="43"/>
        <v>4.04</v>
      </c>
      <c r="J88" s="28">
        <f t="shared" si="44"/>
        <v>121.2</v>
      </c>
      <c r="K88" s="29">
        <v>0.24390000000000001</v>
      </c>
      <c r="L88" s="28">
        <f t="shared" si="45"/>
        <v>116.43</v>
      </c>
      <c r="M88" s="28">
        <f t="shared" si="46"/>
        <v>34.33</v>
      </c>
      <c r="N88" s="28">
        <f t="shared" si="47"/>
        <v>150.76</v>
      </c>
      <c r="O88" s="42"/>
      <c r="P88" s="42"/>
      <c r="Q88" s="42"/>
      <c r="R88" s="42"/>
      <c r="S88" s="42"/>
      <c r="T88" s="42"/>
      <c r="U88" s="42"/>
      <c r="V88" s="42"/>
      <c r="W88" s="43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</row>
    <row r="89" spans="2:41" s="45" customFormat="1" ht="23.25" customHeight="1" x14ac:dyDescent="0.25">
      <c r="B89" s="26" t="s">
        <v>165</v>
      </c>
      <c r="C89" s="46">
        <v>91928</v>
      </c>
      <c r="D89" s="13" t="s">
        <v>166</v>
      </c>
      <c r="E89" s="14">
        <f>'[1]memorial de cálculo'!E77</f>
        <v>15</v>
      </c>
      <c r="F89" s="15" t="s">
        <v>26</v>
      </c>
      <c r="G89" s="16">
        <v>5.45</v>
      </c>
      <c r="H89" s="28">
        <v>1.23</v>
      </c>
      <c r="I89" s="16">
        <f t="shared" si="43"/>
        <v>6.68</v>
      </c>
      <c r="J89" s="28">
        <f t="shared" si="44"/>
        <v>100.2</v>
      </c>
      <c r="K89" s="29">
        <v>0.24390000000000001</v>
      </c>
      <c r="L89" s="28">
        <f t="shared" si="45"/>
        <v>101.69</v>
      </c>
      <c r="M89" s="28">
        <f t="shared" si="46"/>
        <v>22.95</v>
      </c>
      <c r="N89" s="28">
        <f t="shared" si="47"/>
        <v>124.64</v>
      </c>
      <c r="O89" s="42"/>
      <c r="P89" s="42"/>
      <c r="Q89" s="42"/>
      <c r="R89" s="42"/>
      <c r="S89" s="42"/>
      <c r="T89" s="42"/>
      <c r="U89" s="42"/>
      <c r="V89" s="42"/>
      <c r="W89" s="43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</row>
    <row r="90" spans="2:41" s="45" customFormat="1" ht="28.5" customHeight="1" x14ac:dyDescent="0.25">
      <c r="B90" s="26" t="s">
        <v>167</v>
      </c>
      <c r="C90" s="41">
        <v>101489</v>
      </c>
      <c r="D90" s="13" t="s">
        <v>168</v>
      </c>
      <c r="E90" s="14">
        <v>1</v>
      </c>
      <c r="F90" s="15" t="s">
        <v>8</v>
      </c>
      <c r="G90" s="16">
        <v>900.27</v>
      </c>
      <c r="H90" s="28">
        <v>265.5</v>
      </c>
      <c r="I90" s="16">
        <f t="shared" si="43"/>
        <v>1165.77</v>
      </c>
      <c r="J90" s="28">
        <f t="shared" si="44"/>
        <v>1165.77</v>
      </c>
      <c r="K90" s="29">
        <v>0.24390000000000001</v>
      </c>
      <c r="L90" s="28">
        <f t="shared" si="45"/>
        <v>1119.8499999999999</v>
      </c>
      <c r="M90" s="28">
        <f t="shared" si="46"/>
        <v>330.26</v>
      </c>
      <c r="N90" s="28">
        <f t="shared" si="47"/>
        <v>1450.11</v>
      </c>
      <c r="O90" s="42"/>
      <c r="P90" s="42"/>
      <c r="Q90" s="42"/>
      <c r="R90" s="42"/>
      <c r="S90" s="42"/>
      <c r="T90" s="42"/>
      <c r="U90" s="42"/>
      <c r="V90" s="42"/>
      <c r="W90" s="43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</row>
    <row r="91" spans="2:41" s="21" customFormat="1" ht="32.25" customHeight="1" x14ac:dyDescent="0.25">
      <c r="B91" s="26" t="s">
        <v>169</v>
      </c>
      <c r="C91" s="41">
        <v>93144</v>
      </c>
      <c r="D91" s="13" t="s">
        <v>170</v>
      </c>
      <c r="E91" s="14">
        <v>1</v>
      </c>
      <c r="F91" s="15" t="s">
        <v>8</v>
      </c>
      <c r="G91" s="16">
        <v>138.34</v>
      </c>
      <c r="H91" s="17">
        <v>81.86</v>
      </c>
      <c r="I91" s="16">
        <f t="shared" si="43"/>
        <v>220.2</v>
      </c>
      <c r="J91" s="17">
        <f t="shared" si="44"/>
        <v>220.2</v>
      </c>
      <c r="K91" s="18">
        <v>0.24390000000000001</v>
      </c>
      <c r="L91" s="17">
        <f t="shared" si="45"/>
        <v>172.08</v>
      </c>
      <c r="M91" s="17">
        <f t="shared" si="46"/>
        <v>101.83</v>
      </c>
      <c r="N91" s="17">
        <f t="shared" si="47"/>
        <v>273.91000000000003</v>
      </c>
      <c r="O91" s="10"/>
      <c r="P91" s="10"/>
      <c r="Q91" s="10"/>
      <c r="R91" s="10"/>
      <c r="S91" s="10"/>
      <c r="T91" s="10"/>
      <c r="U91" s="10"/>
      <c r="V91" s="10"/>
      <c r="W91" s="19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2:41" s="45" customFormat="1" ht="34.5" customHeight="1" x14ac:dyDescent="0.25">
      <c r="B92" s="26" t="s">
        <v>171</v>
      </c>
      <c r="C92" s="41">
        <v>101877</v>
      </c>
      <c r="D92" s="13" t="s">
        <v>172</v>
      </c>
      <c r="E92" s="14">
        <v>1</v>
      </c>
      <c r="F92" s="15" t="s">
        <v>8</v>
      </c>
      <c r="G92" s="16">
        <v>31.13</v>
      </c>
      <c r="H92" s="28">
        <v>9.5399999999999991</v>
      </c>
      <c r="I92" s="16">
        <f t="shared" si="43"/>
        <v>40.67</v>
      </c>
      <c r="J92" s="28">
        <f t="shared" si="44"/>
        <v>40.67</v>
      </c>
      <c r="K92" s="29">
        <v>0.24390000000000001</v>
      </c>
      <c r="L92" s="28">
        <f t="shared" si="45"/>
        <v>38.72</v>
      </c>
      <c r="M92" s="28">
        <f t="shared" si="46"/>
        <v>11.87</v>
      </c>
      <c r="N92" s="28">
        <f t="shared" si="47"/>
        <v>50.59</v>
      </c>
      <c r="O92" s="42"/>
      <c r="P92" s="42"/>
      <c r="Q92" s="42"/>
      <c r="R92" s="42"/>
      <c r="S92" s="42"/>
      <c r="T92" s="42"/>
      <c r="U92" s="42"/>
      <c r="V92" s="42"/>
      <c r="W92" s="43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</row>
    <row r="93" spans="2:41" s="45" customFormat="1" ht="23.25" customHeight="1" x14ac:dyDescent="0.25">
      <c r="B93" s="26" t="s">
        <v>173</v>
      </c>
      <c r="C93" s="46">
        <v>93655</v>
      </c>
      <c r="D93" s="13" t="s">
        <v>174</v>
      </c>
      <c r="E93" s="14">
        <v>2</v>
      </c>
      <c r="F93" s="15" t="s">
        <v>8</v>
      </c>
      <c r="G93" s="16">
        <v>11.17</v>
      </c>
      <c r="H93" s="28">
        <v>2.0499999999999998</v>
      </c>
      <c r="I93" s="16">
        <f t="shared" si="43"/>
        <v>13.219999999999999</v>
      </c>
      <c r="J93" s="28">
        <f t="shared" si="44"/>
        <v>26.44</v>
      </c>
      <c r="K93" s="29">
        <v>0.24390000000000001</v>
      </c>
      <c r="L93" s="28">
        <f t="shared" si="45"/>
        <v>27.79</v>
      </c>
      <c r="M93" s="28">
        <f t="shared" si="46"/>
        <v>5.0999999999999996</v>
      </c>
      <c r="N93" s="28">
        <f t="shared" si="47"/>
        <v>32.89</v>
      </c>
      <c r="O93" s="42"/>
      <c r="P93" s="42"/>
      <c r="Q93" s="42"/>
      <c r="R93" s="42"/>
      <c r="S93" s="42"/>
      <c r="T93" s="42"/>
      <c r="U93" s="42"/>
      <c r="V93" s="42"/>
      <c r="W93" s="43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</row>
    <row r="94" spans="2:41" ht="20.25" customHeight="1" x14ac:dyDescent="0.25">
      <c r="B94" s="26" t="s">
        <v>175</v>
      </c>
      <c r="C94" s="46">
        <v>93658</v>
      </c>
      <c r="D94" s="13" t="s">
        <v>176</v>
      </c>
      <c r="E94" s="14">
        <v>1</v>
      </c>
      <c r="F94" s="15" t="s">
        <v>8</v>
      </c>
      <c r="G94" s="16">
        <v>16.66</v>
      </c>
      <c r="H94" s="28">
        <v>3.62</v>
      </c>
      <c r="I94" s="16">
        <f t="shared" si="43"/>
        <v>20.28</v>
      </c>
      <c r="J94" s="28">
        <f t="shared" si="44"/>
        <v>20.28</v>
      </c>
      <c r="K94" s="29">
        <v>0.24390000000000001</v>
      </c>
      <c r="L94" s="28">
        <f t="shared" si="45"/>
        <v>20.72</v>
      </c>
      <c r="M94" s="28">
        <f t="shared" si="46"/>
        <v>4.5</v>
      </c>
      <c r="N94" s="28">
        <f t="shared" si="47"/>
        <v>25.22</v>
      </c>
      <c r="O94" s="10"/>
      <c r="P94" s="24" t="e">
        <f>#REF!+#REF!+L82</f>
        <v>#REF!</v>
      </c>
      <c r="Q94" s="24" t="e">
        <f>#REF!+#REF!+M82</f>
        <v>#REF!</v>
      </c>
      <c r="R94" s="24" t="e">
        <f>Q94+P94</f>
        <v>#REF!</v>
      </c>
      <c r="S94" s="24"/>
      <c r="T94" s="10"/>
      <c r="U94" s="10"/>
      <c r="V94" s="10"/>
      <c r="W94" s="2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2:41" ht="20.25" customHeight="1" x14ac:dyDescent="0.25">
      <c r="B95" s="86" t="s">
        <v>177</v>
      </c>
      <c r="C95" s="87"/>
      <c r="D95" s="87"/>
      <c r="E95" s="87"/>
      <c r="F95" s="87"/>
      <c r="G95" s="87"/>
      <c r="H95" s="87"/>
      <c r="I95" s="87"/>
      <c r="J95" s="87"/>
      <c r="K95" s="87"/>
      <c r="L95" s="23">
        <f>SUM(L84:L94)</f>
        <v>2994.4999999999995</v>
      </c>
      <c r="M95" s="23">
        <f>SUM(M84:M94)</f>
        <v>1727.3699999999997</v>
      </c>
      <c r="N95" s="23">
        <f>SUM(N84:N94)</f>
        <v>4721.8700000000008</v>
      </c>
      <c r="O95" s="10"/>
      <c r="P95" s="24" t="e">
        <f>#REF!+#REF!+#REF!</f>
        <v>#REF!</v>
      </c>
      <c r="Q95" s="24" t="e">
        <f>#REF!+#REF!+#REF!</f>
        <v>#REF!</v>
      </c>
      <c r="R95" s="24" t="e">
        <f>Q95+P95</f>
        <v>#REF!</v>
      </c>
      <c r="S95" s="24"/>
      <c r="T95" s="10"/>
      <c r="U95" s="10"/>
      <c r="V95" s="10"/>
      <c r="W95" s="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2:41" ht="20.25" customHeight="1" x14ac:dyDescent="0.25">
      <c r="B96" s="7">
        <v>11</v>
      </c>
      <c r="C96" s="8" t="s">
        <v>178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10"/>
      <c r="P96" s="10"/>
      <c r="Q96" s="10"/>
      <c r="R96" s="10"/>
      <c r="S96" s="10"/>
      <c r="T96" s="10"/>
      <c r="U96" s="10"/>
      <c r="V96" s="10"/>
      <c r="W96" s="2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2:41" ht="18.75" customHeight="1" x14ac:dyDescent="0.25">
      <c r="B97" s="11" t="s">
        <v>179</v>
      </c>
      <c r="C97" s="32">
        <v>99803</v>
      </c>
      <c r="D97" s="13" t="s">
        <v>180</v>
      </c>
      <c r="E97" s="14">
        <v>34.840000000000003</v>
      </c>
      <c r="F97" s="15" t="s">
        <v>23</v>
      </c>
      <c r="G97" s="16">
        <v>0.38</v>
      </c>
      <c r="H97" s="17">
        <v>1.27</v>
      </c>
      <c r="I97" s="16">
        <f>G97+H97</f>
        <v>1.65</v>
      </c>
      <c r="J97" s="17">
        <f>ROUND(I97*E97,2)</f>
        <v>57.49</v>
      </c>
      <c r="K97" s="18">
        <v>0.24390000000000001</v>
      </c>
      <c r="L97" s="17">
        <f>ROUND((1+K97)*E97*G97,2)</f>
        <v>16.47</v>
      </c>
      <c r="M97" s="17">
        <f>ROUND((1+K97)*E97*H97,2)</f>
        <v>55.04</v>
      </c>
      <c r="N97" s="17">
        <f>ROUND(L97+M97,2)</f>
        <v>71.510000000000005</v>
      </c>
      <c r="O97" s="10"/>
      <c r="P97" s="10"/>
      <c r="Q97" s="10"/>
      <c r="R97" s="10"/>
      <c r="S97" s="10"/>
      <c r="T97" s="10"/>
      <c r="U97" s="10"/>
      <c r="V97" s="10"/>
      <c r="W97" s="2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2:41" ht="20.25" customHeight="1" x14ac:dyDescent="0.25">
      <c r="B98" s="86" t="s">
        <v>181</v>
      </c>
      <c r="C98" s="87"/>
      <c r="D98" s="87"/>
      <c r="E98" s="87"/>
      <c r="F98" s="87"/>
      <c r="G98" s="87"/>
      <c r="H98" s="87"/>
      <c r="I98" s="87"/>
      <c r="J98" s="87"/>
      <c r="K98" s="87"/>
      <c r="L98" s="23">
        <f>SUM(L97:L97)</f>
        <v>16.47</v>
      </c>
      <c r="M98" s="23">
        <f>SUM(M97:M97)</f>
        <v>55.04</v>
      </c>
      <c r="N98" s="23">
        <f>SUM(N97)</f>
        <v>71.510000000000005</v>
      </c>
      <c r="R98" s="49">
        <f>M98+L98</f>
        <v>71.509999999999991</v>
      </c>
      <c r="S98" s="50"/>
    </row>
    <row r="99" spans="2:41" ht="30.75" customHeight="1" x14ac:dyDescent="0.25">
      <c r="B99" s="88" t="s">
        <v>182</v>
      </c>
      <c r="C99" s="89"/>
      <c r="D99" s="89"/>
      <c r="E99" s="89"/>
      <c r="F99" s="89"/>
      <c r="G99" s="89"/>
      <c r="H99" s="89"/>
      <c r="I99" s="89"/>
      <c r="J99" s="89"/>
      <c r="K99" s="90"/>
      <c r="L99" s="52">
        <f>L12+L22+L27+L33+L42+L51+L58+L64+L82+L95+L98</f>
        <v>49635.799999999996</v>
      </c>
      <c r="M99" s="52">
        <f>M12+M22+M27+M33+M42+M51+M58+M64+M82+M95+M98</f>
        <v>19737.96</v>
      </c>
      <c r="N99" s="52">
        <f>N12+N22+N27+N33+N42+N51+N58+N64+N82+N95+N98</f>
        <v>69373.759999999995</v>
      </c>
      <c r="O99" s="31"/>
      <c r="P99" s="10"/>
      <c r="Q99" s="10"/>
      <c r="R99" s="24" t="e">
        <f>R98+#REF!+R51+R42+R33+#REF!+P12</f>
        <v>#REF!</v>
      </c>
      <c r="S99" s="10"/>
      <c r="T99" s="10"/>
      <c r="U99" s="10"/>
      <c r="V99" s="10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41" ht="25.5" customHeight="1" x14ac:dyDescent="0.25">
      <c r="B100" s="54"/>
      <c r="C100" s="55"/>
      <c r="D100" s="55"/>
      <c r="E100" s="56"/>
      <c r="F100" s="57"/>
      <c r="G100" s="58"/>
      <c r="H100" s="58"/>
      <c r="I100" s="58"/>
      <c r="J100" s="58"/>
      <c r="K100" s="58"/>
      <c r="L100" s="58"/>
      <c r="M100" s="58"/>
      <c r="N100" s="5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41" ht="15" customHeight="1" x14ac:dyDescent="0.25">
      <c r="B101" s="54"/>
      <c r="C101" s="82"/>
      <c r="D101" s="82"/>
      <c r="E101" s="60"/>
      <c r="F101" s="61"/>
      <c r="G101" s="58"/>
      <c r="H101" s="58"/>
      <c r="I101" s="58"/>
      <c r="J101" s="58"/>
      <c r="K101" s="58"/>
      <c r="L101" s="58"/>
      <c r="M101" s="58"/>
      <c r="N101" s="58"/>
      <c r="O101" s="59"/>
      <c r="P101" s="59"/>
      <c r="Q101" s="59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41" ht="15" customHeight="1" x14ac:dyDescent="0.25">
      <c r="B102" s="54"/>
      <c r="C102" s="83"/>
      <c r="D102" s="83"/>
      <c r="E102" s="60"/>
      <c r="F102" s="61"/>
      <c r="G102" s="58"/>
      <c r="H102" s="63"/>
      <c r="I102" s="58"/>
      <c r="J102" s="63"/>
      <c r="K102" s="63"/>
      <c r="L102" s="58"/>
      <c r="M102" s="63"/>
      <c r="N102" s="63"/>
      <c r="O102" s="59"/>
      <c r="P102" s="59"/>
      <c r="Q102" s="59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41" ht="15" customHeight="1" x14ac:dyDescent="0.25">
      <c r="B103" s="54"/>
      <c r="C103" s="83"/>
      <c r="D103" s="83"/>
      <c r="E103" s="64"/>
      <c r="F103" s="61"/>
      <c r="G103" s="58"/>
      <c r="H103" s="55"/>
      <c r="I103" s="58"/>
      <c r="J103" s="55"/>
      <c r="K103" s="55"/>
      <c r="L103" s="58"/>
      <c r="M103" s="55"/>
      <c r="N103" s="63"/>
      <c r="O103" s="59"/>
      <c r="P103" s="59"/>
      <c r="Q103" s="59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41" ht="15" customHeight="1" x14ac:dyDescent="0.25">
      <c r="B104" s="54"/>
      <c r="C104" s="83"/>
      <c r="D104" s="83"/>
      <c r="E104" s="56"/>
      <c r="F104" s="57"/>
      <c r="G104" s="58"/>
      <c r="H104" s="63"/>
      <c r="I104" s="58"/>
      <c r="J104" s="63"/>
      <c r="K104" s="63"/>
      <c r="L104" s="58"/>
      <c r="M104" s="63"/>
      <c r="N104" s="63"/>
      <c r="O104" s="59"/>
      <c r="P104" s="59"/>
      <c r="Q104" s="59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41" ht="15" customHeight="1" x14ac:dyDescent="0.25">
      <c r="B105" s="54"/>
      <c r="C105" s="83"/>
      <c r="D105" s="83"/>
      <c r="E105" s="60"/>
      <c r="F105" s="61"/>
      <c r="G105" s="58"/>
      <c r="H105" s="63"/>
      <c r="I105" s="58"/>
      <c r="J105" s="63"/>
      <c r="K105" s="63"/>
      <c r="L105" s="58"/>
      <c r="M105" s="63"/>
      <c r="N105" s="63"/>
      <c r="O105" s="59"/>
      <c r="P105" s="59"/>
      <c r="Q105" s="59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41" ht="18.75" customHeight="1" x14ac:dyDescent="0.25">
      <c r="B106" s="54"/>
      <c r="C106" s="83"/>
      <c r="D106" s="83"/>
      <c r="E106" s="60"/>
      <c r="F106" s="61"/>
      <c r="G106" s="63"/>
      <c r="H106" s="63"/>
      <c r="I106" s="63"/>
      <c r="J106" s="63"/>
      <c r="K106" s="63"/>
      <c r="L106" s="63"/>
      <c r="M106" s="63"/>
      <c r="N106" s="6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41" ht="15" customHeight="1" x14ac:dyDescent="0.25">
      <c r="B107" s="54"/>
      <c r="C107" s="55"/>
      <c r="D107" s="55"/>
      <c r="E107" s="56"/>
      <c r="F107" s="57"/>
      <c r="G107" s="63"/>
      <c r="H107" s="63"/>
      <c r="I107" s="63"/>
      <c r="J107" s="80" t="s">
        <v>183</v>
      </c>
      <c r="K107" s="80"/>
      <c r="L107" s="80"/>
      <c r="M107" s="80"/>
      <c r="N107" s="80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41" ht="15" customHeight="1" x14ac:dyDescent="0.25">
      <c r="B108" s="54"/>
      <c r="C108" s="55"/>
      <c r="D108" s="55"/>
      <c r="E108" s="56"/>
      <c r="F108" s="57"/>
      <c r="G108" s="57"/>
      <c r="H108" s="57"/>
      <c r="I108" s="57"/>
      <c r="J108" s="57"/>
      <c r="K108" s="57"/>
      <c r="L108" s="57"/>
      <c r="M108" s="57"/>
      <c r="N108" s="58"/>
      <c r="O108" s="1"/>
      <c r="P108" s="1"/>
      <c r="Q108" s="1"/>
      <c r="R108" s="1"/>
      <c r="S108" s="1"/>
      <c r="T108" s="1"/>
      <c r="U108" s="1"/>
      <c r="V108" s="1"/>
      <c r="W108" s="1" t="s">
        <v>184</v>
      </c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41" ht="15" customHeight="1" x14ac:dyDescent="0.25">
      <c r="B109" s="54"/>
      <c r="C109" s="65"/>
      <c r="D109" s="65"/>
      <c r="E109" s="66"/>
      <c r="F109" s="67"/>
      <c r="G109" s="68"/>
      <c r="H109" s="68"/>
      <c r="I109" s="68"/>
      <c r="J109" s="68"/>
      <c r="K109" s="68"/>
      <c r="L109" s="68"/>
      <c r="M109" s="68"/>
      <c r="N109" s="6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41" ht="15" customHeight="1" x14ac:dyDescent="0.25">
      <c r="B110" s="54"/>
      <c r="C110" s="81"/>
      <c r="D110" s="81"/>
      <c r="E110" s="81"/>
      <c r="F110" s="81"/>
      <c r="G110" s="81"/>
      <c r="H110" s="81"/>
      <c r="I110" s="68"/>
      <c r="J110" s="68"/>
      <c r="K110" s="68"/>
      <c r="L110" s="68"/>
      <c r="M110" s="68"/>
      <c r="N110" s="6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41" ht="15" customHeight="1" x14ac:dyDescent="0.25">
      <c r="B111" s="54"/>
      <c r="C111" s="81"/>
      <c r="D111" s="81"/>
      <c r="E111" s="81"/>
      <c r="F111" s="81"/>
      <c r="G111" s="81"/>
      <c r="H111" s="81"/>
      <c r="I111" s="68"/>
      <c r="J111" s="68"/>
      <c r="K111" s="68"/>
      <c r="L111" s="68"/>
      <c r="M111" s="68"/>
      <c r="N111" s="6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41" ht="15" customHeight="1" x14ac:dyDescent="0.25">
      <c r="B112" s="69"/>
      <c r="C112" s="1"/>
      <c r="D112" s="1"/>
      <c r="E112" s="70"/>
      <c r="F112" s="5"/>
      <c r="G112" s="71"/>
      <c r="H112" s="71"/>
      <c r="I112" s="71"/>
      <c r="J112" s="71"/>
      <c r="K112" s="71"/>
      <c r="L112" s="71"/>
      <c r="M112" s="71"/>
      <c r="N112" s="7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4:34" ht="36.75" customHeight="1" x14ac:dyDescent="0.25">
      <c r="D113" s="7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4:34" ht="15" customHeight="1" x14ac:dyDescent="0.25"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4:34" ht="15" customHeight="1" x14ac:dyDescent="0.25"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4:34" ht="15" customHeight="1" x14ac:dyDescent="0.25"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4:34" ht="15" customHeight="1" x14ac:dyDescent="0.25"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4:34" ht="15" customHeight="1" x14ac:dyDescent="0.25"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4:34" ht="15" customHeight="1" x14ac:dyDescent="0.25"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4:34" ht="15" customHeight="1" x14ac:dyDescent="0.25"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4:34" ht="15" customHeight="1" x14ac:dyDescent="0.25"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4:34" ht="15" customHeight="1" x14ac:dyDescent="0.25"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4:34" ht="15" customHeight="1" x14ac:dyDescent="0.25"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4:34" ht="15" customHeight="1" x14ac:dyDescent="0.25"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4:34" ht="15" customHeight="1" x14ac:dyDescent="0.25"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4:34" ht="15" customHeight="1" x14ac:dyDescent="0.25"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4:34" ht="15" customHeight="1" x14ac:dyDescent="0.25"/>
    <row r="128" spans="4:34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</sheetData>
  <mergeCells count="37">
    <mergeCell ref="B22:K22"/>
    <mergeCell ref="B1:N1"/>
    <mergeCell ref="B2:N2"/>
    <mergeCell ref="B3:N3"/>
    <mergeCell ref="B4:N4"/>
    <mergeCell ref="B5:N5"/>
    <mergeCell ref="B6:B7"/>
    <mergeCell ref="C6:C7"/>
    <mergeCell ref="D6:D7"/>
    <mergeCell ref="E6:E7"/>
    <mergeCell ref="F6:F7"/>
    <mergeCell ref="G6:I6"/>
    <mergeCell ref="J6:J7"/>
    <mergeCell ref="K6:K7"/>
    <mergeCell ref="L6:N6"/>
    <mergeCell ref="B12:K12"/>
    <mergeCell ref="B99:K99"/>
    <mergeCell ref="B27:K27"/>
    <mergeCell ref="B33:K33"/>
    <mergeCell ref="B42:K42"/>
    <mergeCell ref="B51:K51"/>
    <mergeCell ref="B58:K58"/>
    <mergeCell ref="B64:K64"/>
    <mergeCell ref="B66:C66"/>
    <mergeCell ref="B75:C75"/>
    <mergeCell ref="B82:K82"/>
    <mergeCell ref="B95:K95"/>
    <mergeCell ref="B98:K98"/>
    <mergeCell ref="J107:N107"/>
    <mergeCell ref="C110:H110"/>
    <mergeCell ref="C111:H111"/>
    <mergeCell ref="C101:D101"/>
    <mergeCell ref="C102:D102"/>
    <mergeCell ref="C103:D103"/>
    <mergeCell ref="C104:D104"/>
    <mergeCell ref="C105:D105"/>
    <mergeCell ref="C106:D106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MATERIAL + MÃO DE OBRA TIP. 01</vt:lpstr>
      <vt:lpstr>MATERIAL + MÃO DE OBRA 02</vt:lpstr>
      <vt:lpstr>MATERIAL + MÃO DE OBRA 03</vt:lpstr>
      <vt:lpstr>'MATERIAL + MÃO DE OBRA 02'!Area_de_impressao</vt:lpstr>
      <vt:lpstr>'MATERIAL + MÃO DE OBRA 03'!Area_de_impressao</vt:lpstr>
      <vt:lpstr>'MATERIAL + MÃO DE OBRA TIP. 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Almeida da Silva</dc:creator>
  <cp:lastModifiedBy>Cristiane Oliveira</cp:lastModifiedBy>
  <dcterms:created xsi:type="dcterms:W3CDTF">2021-09-03T15:00:42Z</dcterms:created>
  <dcterms:modified xsi:type="dcterms:W3CDTF">2021-09-03T17:33:01Z</dcterms:modified>
</cp:coreProperties>
</file>