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ARCELA\Planilhas de custo\BALSA\"/>
    </mc:Choice>
  </mc:AlternateContent>
  <xr:revisionPtr revIDLastSave="0" documentId="13_ncr:1_{ABAA7250-465F-44C9-BB18-E7F87BB0915F}" xr6:coauthVersionLast="47" xr6:coauthVersionMax="47" xr10:uidLastSave="{00000000-0000-0000-0000-000000000000}"/>
  <bookViews>
    <workbookView xWindow="-120" yWindow="-120" windowWidth="29040" windowHeight="15840" xr2:uid="{0D1CF7BC-EF9C-4C1A-BCA8-17B834D92135}"/>
  </bookViews>
  <sheets>
    <sheet name="Balsa + Rebocador 20km" sheetId="4" r:id="rId1"/>
    <sheet name="Encargos Sociais" sheetId="3" r:id="rId2"/>
  </sheets>
  <externalReferences>
    <externalReference r:id="rId3"/>
  </externalReferences>
  <definedNames>
    <definedName name="_xlnm.Print_Area" localSheetId="1">'Encargos Sociais'!$A$1:$C$34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4" l="1"/>
  <c r="E36" i="4"/>
  <c r="D31" i="4"/>
  <c r="E31" i="4" s="1"/>
  <c r="D67" i="4"/>
  <c r="E67" i="4" s="1"/>
  <c r="E28" i="4"/>
  <c r="D72" i="4"/>
  <c r="E72" i="4" s="1"/>
  <c r="E73" i="4" s="1"/>
  <c r="E55" i="4"/>
  <c r="E54" i="4"/>
  <c r="E53" i="4"/>
  <c r="E52" i="4"/>
  <c r="E51" i="4"/>
  <c r="E66" i="4"/>
  <c r="C133" i="4"/>
  <c r="E71" i="4"/>
  <c r="E27" i="4"/>
  <c r="A21" i="4"/>
  <c r="A18" i="4"/>
  <c r="A13" i="4"/>
  <c r="A12" i="4"/>
  <c r="A11" i="4"/>
  <c r="A10" i="4"/>
  <c r="E29" i="4" l="1"/>
  <c r="E56" i="4"/>
  <c r="E58" i="4" s="1"/>
  <c r="C11" i="4" s="1"/>
  <c r="E75" i="4"/>
  <c r="D30" i="4"/>
  <c r="E30" i="4" s="1"/>
  <c r="C26" i="3"/>
  <c r="C25" i="3"/>
  <c r="C23" i="3"/>
  <c r="C22" i="3"/>
  <c r="C15" i="3"/>
  <c r="C14" i="3"/>
  <c r="C12" i="3"/>
  <c r="E32" i="4" l="1"/>
  <c r="E42" i="4" s="1"/>
  <c r="E44" i="4" s="1"/>
  <c r="C12" i="4"/>
  <c r="C24" i="3"/>
  <c r="C27" i="3" s="1"/>
  <c r="C20" i="3"/>
  <c r="C29" i="3" s="1"/>
  <c r="C30" i="3"/>
  <c r="C10" i="4" l="1"/>
  <c r="D32" i="4"/>
  <c r="C31" i="3"/>
  <c r="C32" i="3" s="1"/>
  <c r="E77" i="4" l="1"/>
  <c r="D82" i="4" s="1"/>
  <c r="E82" i="4" s="1"/>
  <c r="C13" i="4" s="1"/>
  <c r="E84" i="4" l="1"/>
  <c r="C14" i="4"/>
  <c r="E14" i="4" l="1"/>
</calcChain>
</file>

<file path=xl/sharedStrings.xml><?xml version="1.0" encoding="utf-8"?>
<sst xmlns="http://schemas.openxmlformats.org/spreadsheetml/2006/main" count="204" uniqueCount="144">
  <si>
    <t>Síntese dos custos</t>
  </si>
  <si>
    <t>Item</t>
  </si>
  <si>
    <t>Custo (R$/mês)</t>
  </si>
  <si>
    <t>%</t>
  </si>
  <si>
    <t xml:space="preserve">CUSTO TOTAL MENSAL </t>
  </si>
  <si>
    <t>Síntese de quantitativos</t>
  </si>
  <si>
    <t>Quantidade</t>
  </si>
  <si>
    <t>Veículos e Equipamentos</t>
  </si>
  <si>
    <t>1. Mão-de-obra</t>
  </si>
  <si>
    <t>Discriminação</t>
  </si>
  <si>
    <t>Unidade</t>
  </si>
  <si>
    <t>Preço unitário</t>
  </si>
  <si>
    <t>Salário Normal</t>
  </si>
  <si>
    <t>mês</t>
  </si>
  <si>
    <t>hora</t>
  </si>
  <si>
    <t>Soma</t>
  </si>
  <si>
    <t>Encargos Sociais</t>
  </si>
  <si>
    <t>Total do Efetivo</t>
  </si>
  <si>
    <t>homem</t>
  </si>
  <si>
    <t>2. Uniformes e Equipamentos de Proteção Individual</t>
  </si>
  <si>
    <t>unidade</t>
  </si>
  <si>
    <t>par</t>
  </si>
  <si>
    <t>Luva de proteção</t>
  </si>
  <si>
    <t>3. Veículos e Equipamentos</t>
  </si>
  <si>
    <t>3.1.1. Depreciação</t>
  </si>
  <si>
    <t>Benefícios e despesas indiretas</t>
  </si>
  <si>
    <t>Grupo A</t>
  </si>
  <si>
    <t>INSS</t>
  </si>
  <si>
    <t>FGTS</t>
  </si>
  <si>
    <t>Seg. Acid. Trabalho</t>
  </si>
  <si>
    <t>Salário Educação</t>
  </si>
  <si>
    <t>Sebrae</t>
  </si>
  <si>
    <t>Sesi/Sesc/DPC/Faer</t>
  </si>
  <si>
    <t>Senai/Senac/DPC/Faer</t>
  </si>
  <si>
    <t>Incra</t>
  </si>
  <si>
    <t>Sub-total</t>
  </si>
  <si>
    <t>Grupo B</t>
  </si>
  <si>
    <t>Grupo C</t>
  </si>
  <si>
    <t>Incidência cumulativa</t>
  </si>
  <si>
    <t>Grupo A sobre Grupo B</t>
  </si>
  <si>
    <t>FGTS sobre  Aviso Prévio</t>
  </si>
  <si>
    <t>Composição do BDI - Benefícios e Despesas Indiretas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</si>
  <si>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</si>
  <si>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</si>
  <si>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</si>
  <si>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</si>
  <si>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</si>
  <si>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</si>
  <si>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</si>
  <si>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</si>
  <si>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</si>
  <si>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</si>
  <si>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</si>
  <si>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</si>
  <si>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</si>
  <si>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</si>
  <si>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Valor</t>
  </si>
  <si>
    <t xml:space="preserve">2. Composição dos Encargos Sociais </t>
  </si>
  <si>
    <t>Código</t>
  </si>
  <si>
    <t>Descrição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</si>
  <si>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</si>
  <si>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</si>
  <si>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</si>
  <si>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</si>
  <si>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</si>
  <si>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</si>
  <si>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</si>
  <si>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</si>
  <si>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</si>
  <si>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</si>
  <si>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</si>
  <si>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</si>
  <si>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</si>
  <si>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</si>
  <si>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</si>
  <si>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</si>
  <si>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</si>
  <si>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</si>
  <si>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</si>
  <si>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</si>
  <si>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</si>
  <si>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</si>
  <si>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</si>
  <si>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</si>
  <si>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</si>
  <si>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</si>
  <si>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</si>
  <si>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</si>
  <si>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</si>
  <si>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</si>
  <si>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</si>
  <si>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</si>
  <si>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</si>
  <si>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</si>
  <si>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</si>
  <si>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</si>
  <si>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</si>
  <si>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</si>
  <si>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</si>
  <si>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</si>
  <si>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</si>
  <si>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</si>
  <si>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</si>
  <si>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</si>
  <si>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</si>
  <si>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</si>
  <si>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</si>
  <si>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</si>
  <si>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</si>
  <si>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Auxílio Alimentação</t>
  </si>
  <si>
    <t>Total Encargos Sociais</t>
  </si>
  <si>
    <t>Total Consumos</t>
  </si>
  <si>
    <t>Planilha de Composição de Custos - Balsa e Rebocador</t>
  </si>
  <si>
    <t>1.1. Marinheiro Fluvial</t>
  </si>
  <si>
    <t>1.2. Vale Transporte</t>
  </si>
  <si>
    <t>Mão de obra</t>
  </si>
  <si>
    <t>Auxílio Transporte</t>
  </si>
  <si>
    <t>1.3. Auxílio Alimentação</t>
  </si>
  <si>
    <t>Custo Mensal com Mão de Obra</t>
  </si>
  <si>
    <t>Custo Mensal Relativo a 2 Marinheiros</t>
  </si>
  <si>
    <t>Calçado de segurança</t>
  </si>
  <si>
    <t>Capacete</t>
  </si>
  <si>
    <t>Colete salva vidas</t>
  </si>
  <si>
    <t>Óculos de segurança</t>
  </si>
  <si>
    <t>2.1. EPI's para Marinheiro</t>
  </si>
  <si>
    <t xml:space="preserve">Custo de óleo diesel </t>
  </si>
  <si>
    <t>litro</t>
  </si>
  <si>
    <t>Custo diário com óleo diesel</t>
  </si>
  <si>
    <t>3.1. Balsa + Rebocador</t>
  </si>
  <si>
    <t xml:space="preserve">Custo de aquisição </t>
  </si>
  <si>
    <t>4. Benefícios e Despesas Indiretas - BDI</t>
  </si>
  <si>
    <t>Custo Mensal com Veículos e Equipamentos</t>
  </si>
  <si>
    <t xml:space="preserve">Custo Mensal com EPI's </t>
  </si>
  <si>
    <t>Custo Total com Despesas Operacionais</t>
  </si>
  <si>
    <t>Custo Total Mensal</t>
  </si>
  <si>
    <t>Adicional de Insalubridade</t>
  </si>
  <si>
    <t>-</t>
  </si>
  <si>
    <t>3.1.2. Consumos</t>
  </si>
  <si>
    <t>km</t>
  </si>
  <si>
    <t>Especificações: capacidade de transporte de 70 toneladas e rebocador com potência mínima de 220 CVs, considerando o percurso de aproximadamente 20km, 4 viagens diárias, de segunda a sábado, das 7h às 20h. Necessitando 2 marinheiros habilitados.</t>
  </si>
  <si>
    <t>dia</t>
  </si>
  <si>
    <t>Depreciação anual</t>
  </si>
  <si>
    <t>Horas Extras 50%</t>
  </si>
  <si>
    <t>$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</si>
</sst>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&quot;R$ &quot;#,##0.00"/>
    <numFmt numFmtId="166" formatCode="&quot;R$ &quot;#,##0.00_);\(&quot;R$ &quot;#,##0.00\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u/>
      <sz val="10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" fillId="0" borderId="0" xfId="1" applyAlignment="1">
      <alignment vertical="center"/>
    </xf>
    <xf numFmtId="4" fontId="1" fillId="0" borderId="0" xfId="1" applyNumberFormat="1" applyAlignment="1">
      <alignment vertical="center"/>
    </xf>
    <xf numFmtId="164" fontId="0" fillId="0" borderId="0" xfId="2" applyFont="1" applyAlignment="1">
      <alignment vertical="center"/>
    </xf>
    <xf numFmtId="0" fontId="3" fillId="0" borderId="0" xfId="1" applyFont="1" applyAlignment="1">
      <alignment vertical="center"/>
    </xf>
    <xf numFmtId="164" fontId="4" fillId="0" borderId="0" xfId="2" applyFont="1" applyAlignment="1">
      <alignment vertical="center"/>
    </xf>
    <xf numFmtId="14" fontId="5" fillId="0" borderId="0" xfId="2" applyNumberFormat="1" applyFont="1" applyAlignment="1">
      <alignment vertical="center"/>
    </xf>
    <xf numFmtId="164" fontId="5" fillId="0" borderId="1" xfId="2" applyFont="1" applyBorder="1" applyAlignment="1">
      <alignment horizontal="center" vertical="center"/>
    </xf>
    <xf numFmtId="164" fontId="0" fillId="0" borderId="2" xfId="2" applyFont="1" applyBorder="1" applyAlignment="1">
      <alignment vertical="center"/>
    </xf>
    <xf numFmtId="164" fontId="5" fillId="0" borderId="4" xfId="2" applyFont="1" applyBorder="1" applyAlignment="1">
      <alignment horizontal="center" vertical="center"/>
    </xf>
    <xf numFmtId="10" fontId="0" fillId="0" borderId="9" xfId="3" applyNumberFormat="1" applyFont="1" applyBorder="1" applyAlignment="1">
      <alignment vertical="center"/>
    </xf>
    <xf numFmtId="164" fontId="1" fillId="0" borderId="5" xfId="2" applyFont="1" applyBorder="1" applyAlignment="1">
      <alignment horizontal="left" vertical="center"/>
    </xf>
    <xf numFmtId="4" fontId="1" fillId="0" borderId="6" xfId="1" applyNumberFormat="1" applyBorder="1" applyAlignment="1">
      <alignment horizontal="centerContinuous" vertical="center"/>
    </xf>
    <xf numFmtId="0" fontId="6" fillId="0" borderId="0" xfId="1" applyFont="1" applyAlignment="1">
      <alignment vertical="center"/>
    </xf>
    <xf numFmtId="164" fontId="5" fillId="0" borderId="10" xfId="2" applyFont="1" applyBorder="1" applyAlignment="1">
      <alignment horizontal="left" vertical="center"/>
    </xf>
    <xf numFmtId="4" fontId="5" fillId="0" borderId="11" xfId="1" applyNumberFormat="1" applyFont="1" applyBorder="1" applyAlignment="1">
      <alignment horizontal="centerContinuous" vertical="center"/>
    </xf>
    <xf numFmtId="164" fontId="5" fillId="0" borderId="11" xfId="2" applyFont="1" applyBorder="1" applyAlignment="1">
      <alignment vertical="center"/>
    </xf>
    <xf numFmtId="10" fontId="5" fillId="0" borderId="14" xfId="3" applyNumberFormat="1" applyFont="1" applyBorder="1" applyAlignment="1">
      <alignment vertical="center"/>
    </xf>
    <xf numFmtId="164" fontId="5" fillId="0" borderId="0" xfId="2" applyFont="1" applyBorder="1" applyAlignment="1">
      <alignment horizontal="left" vertical="center"/>
    </xf>
    <xf numFmtId="4" fontId="5" fillId="0" borderId="0" xfId="1" applyNumberFormat="1" applyFont="1" applyAlignment="1">
      <alignment horizontal="centerContinuous" vertical="center"/>
    </xf>
    <xf numFmtId="164" fontId="5" fillId="0" borderId="0" xfId="2" applyFont="1" applyBorder="1" applyAlignment="1">
      <alignment vertical="center"/>
    </xf>
    <xf numFmtId="166" fontId="5" fillId="0" borderId="0" xfId="1" applyNumberFormat="1" applyFont="1" applyAlignment="1">
      <alignment horizontal="right" vertical="center"/>
    </xf>
    <xf numFmtId="10" fontId="5" fillId="0" borderId="0" xfId="3" applyNumberFormat="1" applyFont="1" applyBorder="1" applyAlignment="1">
      <alignment vertical="center"/>
    </xf>
    <xf numFmtId="164" fontId="6" fillId="0" borderId="0" xfId="2" applyFont="1" applyAlignment="1">
      <alignment vertical="center"/>
    </xf>
    <xf numFmtId="164" fontId="5" fillId="0" borderId="0" xfId="2" applyFont="1" applyAlignment="1">
      <alignment vertical="center"/>
    </xf>
    <xf numFmtId="4" fontId="5" fillId="0" borderId="0" xfId="1" applyNumberFormat="1" applyFont="1" applyAlignment="1">
      <alignment vertical="center"/>
    </xf>
    <xf numFmtId="164" fontId="6" fillId="0" borderId="0" xfId="2" applyFont="1" applyBorder="1" applyAlignment="1">
      <alignment vertical="center"/>
    </xf>
    <xf numFmtId="167" fontId="6" fillId="0" borderId="0" xfId="2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164" fontId="7" fillId="2" borderId="23" xfId="2" applyFont="1" applyFill="1" applyBorder="1" applyAlignment="1">
      <alignment horizontal="center" vertical="center"/>
    </xf>
    <xf numFmtId="0" fontId="6" fillId="0" borderId="24" xfId="1" applyFont="1" applyBorder="1" applyAlignment="1">
      <alignment vertical="center"/>
    </xf>
    <xf numFmtId="0" fontId="6" fillId="0" borderId="24" xfId="1" applyFont="1" applyBorder="1" applyAlignment="1">
      <alignment horizontal="center" vertical="center"/>
    </xf>
    <xf numFmtId="164" fontId="6" fillId="0" borderId="24" xfId="2" applyFont="1" applyBorder="1" applyAlignment="1">
      <alignment horizontal="center" vertical="center"/>
    </xf>
    <xf numFmtId="0" fontId="6" fillId="0" borderId="25" xfId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2" fontId="6" fillId="0" borderId="25" xfId="1" applyNumberFormat="1" applyFont="1" applyBorder="1" applyAlignment="1">
      <alignment horizontal="center" vertical="center"/>
    </xf>
    <xf numFmtId="164" fontId="6" fillId="0" borderId="25" xfId="2" applyFont="1" applyBorder="1" applyAlignment="1">
      <alignment horizontal="center" vertical="center"/>
    </xf>
    <xf numFmtId="0" fontId="6" fillId="0" borderId="26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164" fontId="6" fillId="0" borderId="26" xfId="2" applyFont="1" applyBorder="1" applyAlignment="1">
      <alignment horizontal="center" vertical="center"/>
    </xf>
    <xf numFmtId="164" fontId="5" fillId="2" borderId="27" xfId="2" applyFont="1" applyFill="1" applyBorder="1" applyAlignment="1">
      <alignment horizontal="center" vertical="center"/>
    </xf>
    <xf numFmtId="164" fontId="5" fillId="2" borderId="27" xfId="2" applyFont="1" applyFill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13" fontId="6" fillId="0" borderId="25" xfId="1" applyNumberFormat="1" applyFont="1" applyBorder="1" applyAlignment="1">
      <alignment horizontal="center" vertical="center"/>
    </xf>
    <xf numFmtId="0" fontId="6" fillId="0" borderId="0" xfId="1" applyFont="1"/>
    <xf numFmtId="0" fontId="6" fillId="0" borderId="11" xfId="1" applyFont="1" applyBorder="1" applyAlignment="1">
      <alignment vertical="center"/>
    </xf>
    <xf numFmtId="164" fontId="6" fillId="0" borderId="11" xfId="2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4" fontId="6" fillId="0" borderId="24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164" fontId="4" fillId="0" borderId="0" xfId="2" applyFont="1" applyBorder="1" applyAlignment="1">
      <alignment vertical="center"/>
    </xf>
    <xf numFmtId="164" fontId="6" fillId="0" borderId="25" xfId="2" applyFont="1" applyBorder="1" applyAlignment="1">
      <alignment vertical="center"/>
    </xf>
    <xf numFmtId="164" fontId="9" fillId="0" borderId="0" xfId="2" applyFont="1" applyBorder="1" applyAlignment="1">
      <alignment vertical="center"/>
    </xf>
    <xf numFmtId="9" fontId="9" fillId="0" borderId="0" xfId="3" applyFont="1" applyBorder="1" applyAlignment="1">
      <alignment vertical="center"/>
    </xf>
    <xf numFmtId="164" fontId="9" fillId="0" borderId="0" xfId="2" applyFont="1" applyAlignment="1">
      <alignment vertical="center"/>
    </xf>
    <xf numFmtId="0" fontId="9" fillId="0" borderId="0" xfId="1" applyFont="1" applyAlignment="1">
      <alignment vertical="center"/>
    </xf>
    <xf numFmtId="10" fontId="6" fillId="0" borderId="25" xfId="3" applyNumberFormat="1" applyFont="1" applyBorder="1" applyAlignment="1">
      <alignment vertical="center"/>
    </xf>
    <xf numFmtId="164" fontId="5" fillId="0" borderId="25" xfId="2" applyFont="1" applyBorder="1" applyAlignment="1">
      <alignment vertical="center"/>
    </xf>
    <xf numFmtId="10" fontId="5" fillId="0" borderId="25" xfId="3" applyNumberFormat="1" applyFont="1" applyBorder="1" applyAlignment="1">
      <alignment vertical="center"/>
    </xf>
    <xf numFmtId="10" fontId="9" fillId="0" borderId="0" xfId="3" applyNumberFormat="1" applyFont="1" applyBorder="1" applyAlignment="1">
      <alignment vertical="center"/>
    </xf>
    <xf numFmtId="164" fontId="0" fillId="0" borderId="0" xfId="2" applyFont="1" applyBorder="1" applyAlignment="1">
      <alignment vertical="center"/>
    </xf>
    <xf numFmtId="0" fontId="1" fillId="0" borderId="0" xfId="1"/>
    <xf numFmtId="0" fontId="5" fillId="0" borderId="0" xfId="1" applyFont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10" fontId="6" fillId="0" borderId="4" xfId="1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left" vertical="center"/>
    </xf>
    <xf numFmtId="10" fontId="6" fillId="0" borderId="21" xfId="1" applyNumberFormat="1" applyFont="1" applyBorder="1" applyAlignment="1">
      <alignment horizontal="center" vertical="center"/>
    </xf>
    <xf numFmtId="164" fontId="8" fillId="0" borderId="0" xfId="2" applyFont="1" applyAlignment="1">
      <alignment vertical="center"/>
    </xf>
    <xf numFmtId="0" fontId="6" fillId="3" borderId="30" xfId="1" applyFont="1" applyFill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10" fontId="6" fillId="0" borderId="33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10" fontId="6" fillId="0" borderId="17" xfId="1" applyNumberFormat="1" applyFont="1" applyBorder="1" applyAlignment="1">
      <alignment vertical="center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0" xfId="1" applyFont="1" applyBorder="1" applyAlignment="1">
      <alignment vertical="center"/>
    </xf>
    <xf numFmtId="0" fontId="5" fillId="0" borderId="10" xfId="1" applyFont="1" applyBorder="1" applyAlignment="1">
      <alignment vertical="center" wrapText="1"/>
    </xf>
    <xf numFmtId="10" fontId="5" fillId="0" borderId="14" xfId="1" applyNumberFormat="1" applyFont="1" applyBorder="1" applyAlignment="1">
      <alignment horizontal="center" vertical="center" wrapText="1"/>
    </xf>
    <xf numFmtId="164" fontId="0" fillId="0" borderId="0" xfId="4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30" xfId="1" applyFont="1" applyBorder="1" applyAlignment="1">
      <alignment horizontal="left" vertical="center"/>
    </xf>
    <xf numFmtId="0" fontId="12" fillId="0" borderId="25" xfId="1" applyFont="1" applyBorder="1" applyAlignment="1">
      <alignment horizontal="left" vertical="center"/>
    </xf>
    <xf numFmtId="0" fontId="12" fillId="0" borderId="21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10" fontId="12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/>
    </xf>
    <xf numFmtId="10" fontId="13" fillId="0" borderId="21" xfId="1" applyNumberFormat="1" applyFont="1" applyBorder="1" applyAlignment="1">
      <alignment horizontal="right" vertical="center"/>
    </xf>
    <xf numFmtId="0" fontId="12" fillId="5" borderId="30" xfId="1" applyFont="1" applyFill="1" applyBorder="1" applyAlignment="1">
      <alignment horizontal="left" vertical="center"/>
    </xf>
    <xf numFmtId="0" fontId="13" fillId="5" borderId="25" xfId="1" applyFont="1" applyFill="1" applyBorder="1" applyAlignment="1">
      <alignment horizontal="left" vertical="center"/>
    </xf>
    <xf numFmtId="10" fontId="13" fillId="5" borderId="21" xfId="1" applyNumberFormat="1" applyFont="1" applyFill="1" applyBorder="1" applyAlignment="1">
      <alignment horizontal="right" vertical="center"/>
    </xf>
    <xf numFmtId="0" fontId="14" fillId="0" borderId="25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10" fontId="6" fillId="0" borderId="0" xfId="1" applyNumberFormat="1" applyFont="1"/>
    <xf numFmtId="9" fontId="12" fillId="0" borderId="0" xfId="5" applyFont="1" applyBorder="1" applyAlignment="1">
      <alignment horizontal="right" vertical="center"/>
    </xf>
    <xf numFmtId="0" fontId="12" fillId="0" borderId="25" xfId="1" applyFont="1" applyBorder="1" applyAlignment="1">
      <alignment horizontal="left" vertical="center" wrapText="1"/>
    </xf>
    <xf numFmtId="0" fontId="12" fillId="6" borderId="31" xfId="1" applyFont="1" applyFill="1" applyBorder="1" applyAlignment="1">
      <alignment horizontal="left" vertical="center"/>
    </xf>
    <xf numFmtId="0" fontId="13" fillId="6" borderId="32" xfId="1" applyFont="1" applyFill="1" applyBorder="1" applyAlignment="1">
      <alignment horizontal="left" vertical="center"/>
    </xf>
    <xf numFmtId="10" fontId="13" fillId="6" borderId="33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0" fontId="13" fillId="0" borderId="0" xfId="1" applyNumberFormat="1" applyFont="1" applyAlignment="1">
      <alignment horizontal="right" vertical="center"/>
    </xf>
    <xf numFmtId="10" fontId="12" fillId="0" borderId="0" xfId="1" applyNumberFormat="1" applyFont="1" applyAlignment="1">
      <alignment horizontal="right" vertical="center"/>
    </xf>
    <xf numFmtId="0" fontId="16" fillId="0" borderId="0" xfId="1" applyFont="1" applyAlignment="1">
      <alignment horizontal="justify" vertical="center"/>
    </xf>
    <xf numFmtId="0" fontId="17" fillId="0" borderId="0" xfId="6" applyBorder="1" applyAlignment="1" applyProtection="1">
      <alignment horizontal="left" vertical="center"/>
    </xf>
    <xf numFmtId="0" fontId="10" fillId="0" borderId="0" xfId="1" applyFont="1"/>
    <xf numFmtId="0" fontId="12" fillId="0" borderId="0" xfId="1" applyFont="1" applyAlignment="1">
      <alignment horizontal="right" vertical="center"/>
    </xf>
    <xf numFmtId="0" fontId="17" fillId="0" borderId="0" xfId="6" applyBorder="1" applyAlignment="1" applyProtection="1">
      <alignment vertical="center"/>
    </xf>
    <xf numFmtId="164" fontId="6" fillId="7" borderId="24" xfId="2" applyFont="1" applyFill="1" applyBorder="1" applyAlignment="1">
      <alignment horizontal="center" vertical="center"/>
    </xf>
    <xf numFmtId="1" fontId="6" fillId="7" borderId="25" xfId="1" applyNumberFormat="1" applyFont="1" applyFill="1" applyBorder="1" applyAlignment="1">
      <alignment horizontal="center" vertical="center"/>
    </xf>
    <xf numFmtId="0" fontId="6" fillId="7" borderId="25" xfId="1" applyFont="1" applyFill="1" applyBorder="1" applyAlignment="1">
      <alignment horizontal="center" vertical="center"/>
    </xf>
    <xf numFmtId="3" fontId="6" fillId="7" borderId="25" xfId="1" applyNumberFormat="1" applyFont="1" applyFill="1" applyBorder="1" applyAlignment="1">
      <alignment horizontal="center" vertical="center"/>
    </xf>
    <xf numFmtId="164" fontId="1" fillId="0" borderId="5" xfId="2" applyFont="1" applyBorder="1" applyAlignment="1">
      <alignment vertical="center"/>
    </xf>
    <xf numFmtId="164" fontId="1" fillId="0" borderId="6" xfId="2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164" fontId="10" fillId="0" borderId="5" xfId="2" applyFont="1" applyBorder="1" applyAlignment="1">
      <alignment horizontal="left" vertical="center"/>
    </xf>
    <xf numFmtId="164" fontId="5" fillId="0" borderId="4" xfId="2" applyFont="1" applyBorder="1" applyAlignment="1">
      <alignment horizontal="right" vertical="center"/>
    </xf>
    <xf numFmtId="1" fontId="6" fillId="0" borderId="33" xfId="2" applyNumberFormat="1" applyFont="1" applyBorder="1" applyAlignment="1">
      <alignment horizontal="center" vertical="center"/>
    </xf>
    <xf numFmtId="43" fontId="5" fillId="2" borderId="27" xfId="2" applyNumberFormat="1" applyFont="1" applyFill="1" applyBorder="1" applyAlignment="1">
      <alignment horizontal="center" vertical="center"/>
    </xf>
    <xf numFmtId="164" fontId="6" fillId="0" borderId="0" xfId="2" applyFont="1" applyBorder="1" applyAlignment="1">
      <alignment horizontal="center" vertical="center"/>
    </xf>
    <xf numFmtId="0" fontId="6" fillId="0" borderId="25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0" fontId="6" fillId="0" borderId="25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165" fontId="1" fillId="0" borderId="7" xfId="1" applyNumberFormat="1" applyBorder="1" applyAlignment="1">
      <alignment horizontal="right" vertical="center"/>
    </xf>
    <xf numFmtId="165" fontId="1" fillId="0" borderId="8" xfId="1" applyNumberFormat="1" applyBorder="1" applyAlignment="1">
      <alignment horizontal="right" vertical="center"/>
    </xf>
    <xf numFmtId="166" fontId="5" fillId="8" borderId="12" xfId="1" applyNumberFormat="1" applyFont="1" applyFill="1" applyBorder="1" applyAlignment="1">
      <alignment horizontal="right" vertical="center"/>
    </xf>
    <xf numFmtId="166" fontId="5" fillId="8" borderId="13" xfId="1" applyNumberFormat="1" applyFont="1" applyFill="1" applyBorder="1" applyAlignment="1">
      <alignment horizontal="right" vertical="center"/>
    </xf>
    <xf numFmtId="164" fontId="5" fillId="0" borderId="29" xfId="2" applyFont="1" applyBorder="1" applyAlignment="1">
      <alignment horizontal="center" vertical="center"/>
    </xf>
    <xf numFmtId="164" fontId="5" fillId="0" borderId="3" xfId="2" applyFont="1" applyBorder="1" applyAlignment="1">
      <alignment horizontal="center" vertical="center"/>
    </xf>
    <xf numFmtId="164" fontId="6" fillId="0" borderId="31" xfId="2" applyFont="1" applyBorder="1" applyAlignment="1">
      <alignment horizontal="left" vertical="center"/>
    </xf>
    <xf numFmtId="164" fontId="6" fillId="0" borderId="32" xfId="2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35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11" fillId="4" borderId="29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/>
    </xf>
  </cellXfs>
  <cellStyles count="7">
    <cellStyle name="Hiperlink 2" xfId="6" xr:uid="{029E408D-6657-49BA-B852-1A1C6F4F83C3}"/>
    <cellStyle name="Normal" xfId="0" builtinId="0"/>
    <cellStyle name="Normal 2" xfId="1" xr:uid="{2135BC27-E693-4C4C-95B6-440C96C5A2F2}"/>
    <cellStyle name="Porcentagem 2" xfId="3" xr:uid="{D18B36BB-9303-4077-A6FE-B7365EAF12D2}"/>
    <cellStyle name="Porcentagem 3" xfId="5" xr:uid="{68200211-BC86-4569-B8B0-0F4077849FEB}"/>
    <cellStyle name="Vírgula 2" xfId="2" xr:uid="{B44D86E3-6D86-4535-8597-A5C9E0835217}"/>
    <cellStyle name="Vírgula 3" xfId="4" xr:uid="{EB786D0D-E271-4460-9C5F-207622895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ela.abade\Downloads\Planilha_modelo_TCE_Coleta_v_11.xlsx" TargetMode="External"/><Relationship Id="rId1" Type="http://schemas.openxmlformats.org/officeDocument/2006/relationships/externalLinkPath" Target="file:///C:\Users\marcela.abade\Downloads\Planilha_modelo_TCE_Coleta_v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oleta Domiciliar"/>
      <sheetName val="2.Encargos Sociais"/>
      <sheetName val="3.CAGED"/>
      <sheetName val="4.BDI"/>
      <sheetName val="5. Depreciação"/>
      <sheetName val="6.Remuneração de capital"/>
      <sheetName val="7. Dimensionamento"/>
    </sheetNames>
    <sheetDataSet>
      <sheetData sheetId="0"/>
      <sheetData sheetId="1"/>
      <sheetData sheetId="2">
        <row r="26">
          <cell r="C26">
            <v>0.25582144006867691</v>
          </cell>
        </row>
        <row r="27">
          <cell r="C27">
            <v>0.44328790642772831</v>
          </cell>
        </row>
        <row r="28">
          <cell r="C28">
            <v>27.070442992011618</v>
          </cell>
        </row>
        <row r="29">
          <cell r="C29">
            <v>360</v>
          </cell>
        </row>
        <row r="30">
          <cell r="C30">
            <v>10</v>
          </cell>
        </row>
        <row r="31">
          <cell r="C31">
            <v>30</v>
          </cell>
        </row>
        <row r="32">
          <cell r="C32">
            <v>30</v>
          </cell>
        </row>
        <row r="33">
          <cell r="C33">
            <v>36</v>
          </cell>
        </row>
        <row r="34">
          <cell r="C34">
            <v>0.08</v>
          </cell>
        </row>
        <row r="35">
          <cell r="C35">
            <v>0.4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9845-B111-4DE9-A074-6A579A00E2DF}">
  <sheetPr>
    <pageSetUpPr fitToPage="1"/>
  </sheetPr>
  <dimension ref="A1:K133"/>
  <sheetViews>
    <sheetView tabSelected="1" topLeftCell="A109" workbookViewId="0">
      <selection activeCell="A139" sqref="A139"/>
    </sheetView>
  </sheetViews>
  <sheetFormatPr defaultRowHeight="12.75" x14ac:dyDescent="0.25"/>
  <cols>
    <col min="1" max="1" width="33.5703125" style="13" customWidth="1"/>
    <col min="2" max="2" width="11.28515625" style="13" bestFit="1" customWidth="1"/>
    <col min="3" max="3" width="13.7109375" style="13" customWidth="1"/>
    <col min="4" max="4" width="14.7109375" style="23" customWidth="1"/>
    <col min="5" max="5" width="13.5703125" style="23" customWidth="1"/>
    <col min="6" max="255" width="9.140625" style="13"/>
    <col min="256" max="256" width="33.5703125" style="13" customWidth="1"/>
    <col min="257" max="257" width="10" style="13" customWidth="1"/>
    <col min="258" max="258" width="9.42578125" style="13" customWidth="1"/>
    <col min="259" max="259" width="14.7109375" style="13" customWidth="1"/>
    <col min="260" max="260" width="13.5703125" style="13" customWidth="1"/>
    <col min="261" max="261" width="13.28515625" style="13" customWidth="1"/>
    <col min="262" max="511" width="9.140625" style="13"/>
    <col min="512" max="512" width="33.5703125" style="13" customWidth="1"/>
    <col min="513" max="513" width="10" style="13" customWidth="1"/>
    <col min="514" max="514" width="9.42578125" style="13" customWidth="1"/>
    <col min="515" max="515" width="14.7109375" style="13" customWidth="1"/>
    <col min="516" max="516" width="13.5703125" style="13" customWidth="1"/>
    <col min="517" max="517" width="13.28515625" style="13" customWidth="1"/>
    <col min="518" max="767" width="9.140625" style="13"/>
    <col min="768" max="768" width="33.5703125" style="13" customWidth="1"/>
    <col min="769" max="769" width="10" style="13" customWidth="1"/>
    <col min="770" max="770" width="9.42578125" style="13" customWidth="1"/>
    <col min="771" max="771" width="14.7109375" style="13" customWidth="1"/>
    <col min="772" max="772" width="13.5703125" style="13" customWidth="1"/>
    <col min="773" max="773" width="13.28515625" style="13" customWidth="1"/>
    <col min="774" max="1023" width="9.140625" style="13"/>
    <col min="1024" max="1024" width="33.5703125" style="13" customWidth="1"/>
    <col min="1025" max="1025" width="10" style="13" customWidth="1"/>
    <col min="1026" max="1026" width="9.42578125" style="13" customWidth="1"/>
    <col min="1027" max="1027" width="14.7109375" style="13" customWidth="1"/>
    <col min="1028" max="1028" width="13.5703125" style="13" customWidth="1"/>
    <col min="1029" max="1029" width="13.28515625" style="13" customWidth="1"/>
    <col min="1030" max="1279" width="9.140625" style="13"/>
    <col min="1280" max="1280" width="33.5703125" style="13" customWidth="1"/>
    <col min="1281" max="1281" width="10" style="13" customWidth="1"/>
    <col min="1282" max="1282" width="9.42578125" style="13" customWidth="1"/>
    <col min="1283" max="1283" width="14.7109375" style="13" customWidth="1"/>
    <col min="1284" max="1284" width="13.5703125" style="13" customWidth="1"/>
    <col min="1285" max="1285" width="13.28515625" style="13" customWidth="1"/>
    <col min="1286" max="1535" width="9.140625" style="13"/>
    <col min="1536" max="1536" width="33.5703125" style="13" customWidth="1"/>
    <col min="1537" max="1537" width="10" style="13" customWidth="1"/>
    <col min="1538" max="1538" width="9.42578125" style="13" customWidth="1"/>
    <col min="1539" max="1539" width="14.7109375" style="13" customWidth="1"/>
    <col min="1540" max="1540" width="13.5703125" style="13" customWidth="1"/>
    <col min="1541" max="1541" width="13.28515625" style="13" customWidth="1"/>
    <col min="1542" max="1791" width="9.140625" style="13"/>
    <col min="1792" max="1792" width="33.5703125" style="13" customWidth="1"/>
    <col min="1793" max="1793" width="10" style="13" customWidth="1"/>
    <col min="1794" max="1794" width="9.42578125" style="13" customWidth="1"/>
    <col min="1795" max="1795" width="14.7109375" style="13" customWidth="1"/>
    <col min="1796" max="1796" width="13.5703125" style="13" customWidth="1"/>
    <col min="1797" max="1797" width="13.28515625" style="13" customWidth="1"/>
    <col min="1798" max="2047" width="9.140625" style="13"/>
    <col min="2048" max="2048" width="33.5703125" style="13" customWidth="1"/>
    <col min="2049" max="2049" width="10" style="13" customWidth="1"/>
    <col min="2050" max="2050" width="9.42578125" style="13" customWidth="1"/>
    <col min="2051" max="2051" width="14.7109375" style="13" customWidth="1"/>
    <col min="2052" max="2052" width="13.5703125" style="13" customWidth="1"/>
    <col min="2053" max="2053" width="13.28515625" style="13" customWidth="1"/>
    <col min="2054" max="2303" width="9.140625" style="13"/>
    <col min="2304" max="2304" width="33.5703125" style="13" customWidth="1"/>
    <col min="2305" max="2305" width="10" style="13" customWidth="1"/>
    <col min="2306" max="2306" width="9.42578125" style="13" customWidth="1"/>
    <col min="2307" max="2307" width="14.7109375" style="13" customWidth="1"/>
    <col min="2308" max="2308" width="13.5703125" style="13" customWidth="1"/>
    <col min="2309" max="2309" width="13.28515625" style="13" customWidth="1"/>
    <col min="2310" max="2559" width="9.140625" style="13"/>
    <col min="2560" max="2560" width="33.5703125" style="13" customWidth="1"/>
    <col min="2561" max="2561" width="10" style="13" customWidth="1"/>
    <col min="2562" max="2562" width="9.42578125" style="13" customWidth="1"/>
    <col min="2563" max="2563" width="14.7109375" style="13" customWidth="1"/>
    <col min="2564" max="2564" width="13.5703125" style="13" customWidth="1"/>
    <col min="2565" max="2565" width="13.28515625" style="13" customWidth="1"/>
    <col min="2566" max="2815" width="9.140625" style="13"/>
    <col min="2816" max="2816" width="33.5703125" style="13" customWidth="1"/>
    <col min="2817" max="2817" width="10" style="13" customWidth="1"/>
    <col min="2818" max="2818" width="9.42578125" style="13" customWidth="1"/>
    <col min="2819" max="2819" width="14.7109375" style="13" customWidth="1"/>
    <col min="2820" max="2820" width="13.5703125" style="13" customWidth="1"/>
    <col min="2821" max="2821" width="13.28515625" style="13" customWidth="1"/>
    <col min="2822" max="3071" width="9.140625" style="13"/>
    <col min="3072" max="3072" width="33.5703125" style="13" customWidth="1"/>
    <col min="3073" max="3073" width="10" style="13" customWidth="1"/>
    <col min="3074" max="3074" width="9.42578125" style="13" customWidth="1"/>
    <col min="3075" max="3075" width="14.7109375" style="13" customWidth="1"/>
    <col min="3076" max="3076" width="13.5703125" style="13" customWidth="1"/>
    <col min="3077" max="3077" width="13.28515625" style="13" customWidth="1"/>
    <col min="3078" max="3327" width="9.140625" style="13"/>
    <col min="3328" max="3328" width="33.5703125" style="13" customWidth="1"/>
    <col min="3329" max="3329" width="10" style="13" customWidth="1"/>
    <col min="3330" max="3330" width="9.42578125" style="13" customWidth="1"/>
    <col min="3331" max="3331" width="14.7109375" style="13" customWidth="1"/>
    <col min="3332" max="3332" width="13.5703125" style="13" customWidth="1"/>
    <col min="3333" max="3333" width="13.28515625" style="13" customWidth="1"/>
    <col min="3334" max="3583" width="9.140625" style="13"/>
    <col min="3584" max="3584" width="33.5703125" style="13" customWidth="1"/>
    <col min="3585" max="3585" width="10" style="13" customWidth="1"/>
    <col min="3586" max="3586" width="9.42578125" style="13" customWidth="1"/>
    <col min="3587" max="3587" width="14.7109375" style="13" customWidth="1"/>
    <col min="3588" max="3588" width="13.5703125" style="13" customWidth="1"/>
    <col min="3589" max="3589" width="13.28515625" style="13" customWidth="1"/>
    <col min="3590" max="3839" width="9.140625" style="13"/>
    <col min="3840" max="3840" width="33.5703125" style="13" customWidth="1"/>
    <col min="3841" max="3841" width="10" style="13" customWidth="1"/>
    <col min="3842" max="3842" width="9.42578125" style="13" customWidth="1"/>
    <col min="3843" max="3843" width="14.7109375" style="13" customWidth="1"/>
    <col min="3844" max="3844" width="13.5703125" style="13" customWidth="1"/>
    <col min="3845" max="3845" width="13.28515625" style="13" customWidth="1"/>
    <col min="3846" max="4095" width="9.140625" style="13"/>
    <col min="4096" max="4096" width="33.5703125" style="13" customWidth="1"/>
    <col min="4097" max="4097" width="10" style="13" customWidth="1"/>
    <col min="4098" max="4098" width="9.42578125" style="13" customWidth="1"/>
    <col min="4099" max="4099" width="14.7109375" style="13" customWidth="1"/>
    <col min="4100" max="4100" width="13.5703125" style="13" customWidth="1"/>
    <col min="4101" max="4101" width="13.28515625" style="13" customWidth="1"/>
    <col min="4102" max="4351" width="9.140625" style="13"/>
    <col min="4352" max="4352" width="33.5703125" style="13" customWidth="1"/>
    <col min="4353" max="4353" width="10" style="13" customWidth="1"/>
    <col min="4354" max="4354" width="9.42578125" style="13" customWidth="1"/>
    <col min="4355" max="4355" width="14.7109375" style="13" customWidth="1"/>
    <col min="4356" max="4356" width="13.5703125" style="13" customWidth="1"/>
    <col min="4357" max="4357" width="13.28515625" style="13" customWidth="1"/>
    <col min="4358" max="4607" width="9.140625" style="13"/>
    <col min="4608" max="4608" width="33.5703125" style="13" customWidth="1"/>
    <col min="4609" max="4609" width="10" style="13" customWidth="1"/>
    <col min="4610" max="4610" width="9.42578125" style="13" customWidth="1"/>
    <col min="4611" max="4611" width="14.7109375" style="13" customWidth="1"/>
    <col min="4612" max="4612" width="13.5703125" style="13" customWidth="1"/>
    <col min="4613" max="4613" width="13.28515625" style="13" customWidth="1"/>
    <col min="4614" max="4863" width="9.140625" style="13"/>
    <col min="4864" max="4864" width="33.5703125" style="13" customWidth="1"/>
    <col min="4865" max="4865" width="10" style="13" customWidth="1"/>
    <col min="4866" max="4866" width="9.42578125" style="13" customWidth="1"/>
    <col min="4867" max="4867" width="14.7109375" style="13" customWidth="1"/>
    <col min="4868" max="4868" width="13.5703125" style="13" customWidth="1"/>
    <col min="4869" max="4869" width="13.28515625" style="13" customWidth="1"/>
    <col min="4870" max="5119" width="9.140625" style="13"/>
    <col min="5120" max="5120" width="33.5703125" style="13" customWidth="1"/>
    <col min="5121" max="5121" width="10" style="13" customWidth="1"/>
    <col min="5122" max="5122" width="9.42578125" style="13" customWidth="1"/>
    <col min="5123" max="5123" width="14.7109375" style="13" customWidth="1"/>
    <col min="5124" max="5124" width="13.5703125" style="13" customWidth="1"/>
    <col min="5125" max="5125" width="13.28515625" style="13" customWidth="1"/>
    <col min="5126" max="5375" width="9.140625" style="13"/>
    <col min="5376" max="5376" width="33.5703125" style="13" customWidth="1"/>
    <col min="5377" max="5377" width="10" style="13" customWidth="1"/>
    <col min="5378" max="5378" width="9.42578125" style="13" customWidth="1"/>
    <col min="5379" max="5379" width="14.7109375" style="13" customWidth="1"/>
    <col min="5380" max="5380" width="13.5703125" style="13" customWidth="1"/>
    <col min="5381" max="5381" width="13.28515625" style="13" customWidth="1"/>
    <col min="5382" max="5631" width="9.140625" style="13"/>
    <col min="5632" max="5632" width="33.5703125" style="13" customWidth="1"/>
    <col min="5633" max="5633" width="10" style="13" customWidth="1"/>
    <col min="5634" max="5634" width="9.42578125" style="13" customWidth="1"/>
    <col min="5635" max="5635" width="14.7109375" style="13" customWidth="1"/>
    <col min="5636" max="5636" width="13.5703125" style="13" customWidth="1"/>
    <col min="5637" max="5637" width="13.28515625" style="13" customWidth="1"/>
    <col min="5638" max="5887" width="9.140625" style="13"/>
    <col min="5888" max="5888" width="33.5703125" style="13" customWidth="1"/>
    <col min="5889" max="5889" width="10" style="13" customWidth="1"/>
    <col min="5890" max="5890" width="9.42578125" style="13" customWidth="1"/>
    <col min="5891" max="5891" width="14.7109375" style="13" customWidth="1"/>
    <col min="5892" max="5892" width="13.5703125" style="13" customWidth="1"/>
    <col min="5893" max="5893" width="13.28515625" style="13" customWidth="1"/>
    <col min="5894" max="6143" width="9.140625" style="13"/>
    <col min="6144" max="6144" width="33.5703125" style="13" customWidth="1"/>
    <col min="6145" max="6145" width="10" style="13" customWidth="1"/>
    <col min="6146" max="6146" width="9.42578125" style="13" customWidth="1"/>
    <col min="6147" max="6147" width="14.7109375" style="13" customWidth="1"/>
    <col min="6148" max="6148" width="13.5703125" style="13" customWidth="1"/>
    <col min="6149" max="6149" width="13.28515625" style="13" customWidth="1"/>
    <col min="6150" max="6399" width="9.140625" style="13"/>
    <col min="6400" max="6400" width="33.5703125" style="13" customWidth="1"/>
    <col min="6401" max="6401" width="10" style="13" customWidth="1"/>
    <col min="6402" max="6402" width="9.42578125" style="13" customWidth="1"/>
    <col min="6403" max="6403" width="14.7109375" style="13" customWidth="1"/>
    <col min="6404" max="6404" width="13.5703125" style="13" customWidth="1"/>
    <col min="6405" max="6405" width="13.28515625" style="13" customWidth="1"/>
    <col min="6406" max="6655" width="9.140625" style="13"/>
    <col min="6656" max="6656" width="33.5703125" style="13" customWidth="1"/>
    <col min="6657" max="6657" width="10" style="13" customWidth="1"/>
    <col min="6658" max="6658" width="9.42578125" style="13" customWidth="1"/>
    <col min="6659" max="6659" width="14.7109375" style="13" customWidth="1"/>
    <col min="6660" max="6660" width="13.5703125" style="13" customWidth="1"/>
    <col min="6661" max="6661" width="13.28515625" style="13" customWidth="1"/>
    <col min="6662" max="6911" width="9.140625" style="13"/>
    <col min="6912" max="6912" width="33.5703125" style="13" customWidth="1"/>
    <col min="6913" max="6913" width="10" style="13" customWidth="1"/>
    <col min="6914" max="6914" width="9.42578125" style="13" customWidth="1"/>
    <col min="6915" max="6915" width="14.7109375" style="13" customWidth="1"/>
    <col min="6916" max="6916" width="13.5703125" style="13" customWidth="1"/>
    <col min="6917" max="6917" width="13.28515625" style="13" customWidth="1"/>
    <col min="6918" max="7167" width="9.140625" style="13"/>
    <col min="7168" max="7168" width="33.5703125" style="13" customWidth="1"/>
    <col min="7169" max="7169" width="10" style="13" customWidth="1"/>
    <col min="7170" max="7170" width="9.42578125" style="13" customWidth="1"/>
    <col min="7171" max="7171" width="14.7109375" style="13" customWidth="1"/>
    <col min="7172" max="7172" width="13.5703125" style="13" customWidth="1"/>
    <col min="7173" max="7173" width="13.28515625" style="13" customWidth="1"/>
    <col min="7174" max="7423" width="9.140625" style="13"/>
    <col min="7424" max="7424" width="33.5703125" style="13" customWidth="1"/>
    <col min="7425" max="7425" width="10" style="13" customWidth="1"/>
    <col min="7426" max="7426" width="9.42578125" style="13" customWidth="1"/>
    <col min="7427" max="7427" width="14.7109375" style="13" customWidth="1"/>
    <col min="7428" max="7428" width="13.5703125" style="13" customWidth="1"/>
    <col min="7429" max="7429" width="13.28515625" style="13" customWidth="1"/>
    <col min="7430" max="7679" width="9.140625" style="13"/>
    <col min="7680" max="7680" width="33.5703125" style="13" customWidth="1"/>
    <col min="7681" max="7681" width="10" style="13" customWidth="1"/>
    <col min="7682" max="7682" width="9.42578125" style="13" customWidth="1"/>
    <col min="7683" max="7683" width="14.7109375" style="13" customWidth="1"/>
    <col min="7684" max="7684" width="13.5703125" style="13" customWidth="1"/>
    <col min="7685" max="7685" width="13.28515625" style="13" customWidth="1"/>
    <col min="7686" max="7935" width="9.140625" style="13"/>
    <col min="7936" max="7936" width="33.5703125" style="13" customWidth="1"/>
    <col min="7937" max="7937" width="10" style="13" customWidth="1"/>
    <col min="7938" max="7938" width="9.42578125" style="13" customWidth="1"/>
    <col min="7939" max="7939" width="14.7109375" style="13" customWidth="1"/>
    <col min="7940" max="7940" width="13.5703125" style="13" customWidth="1"/>
    <col min="7941" max="7941" width="13.28515625" style="13" customWidth="1"/>
    <col min="7942" max="8191" width="9.140625" style="13"/>
    <col min="8192" max="8192" width="33.5703125" style="13" customWidth="1"/>
    <col min="8193" max="8193" width="10" style="13" customWidth="1"/>
    <col min="8194" max="8194" width="9.42578125" style="13" customWidth="1"/>
    <col min="8195" max="8195" width="14.7109375" style="13" customWidth="1"/>
    <col min="8196" max="8196" width="13.5703125" style="13" customWidth="1"/>
    <col min="8197" max="8197" width="13.28515625" style="13" customWidth="1"/>
    <col min="8198" max="8447" width="9.140625" style="13"/>
    <col min="8448" max="8448" width="33.5703125" style="13" customWidth="1"/>
    <col min="8449" max="8449" width="10" style="13" customWidth="1"/>
    <col min="8450" max="8450" width="9.42578125" style="13" customWidth="1"/>
    <col min="8451" max="8451" width="14.7109375" style="13" customWidth="1"/>
    <col min="8452" max="8452" width="13.5703125" style="13" customWidth="1"/>
    <col min="8453" max="8453" width="13.28515625" style="13" customWidth="1"/>
    <col min="8454" max="8703" width="9.140625" style="13"/>
    <col min="8704" max="8704" width="33.5703125" style="13" customWidth="1"/>
    <col min="8705" max="8705" width="10" style="13" customWidth="1"/>
    <col min="8706" max="8706" width="9.42578125" style="13" customWidth="1"/>
    <col min="8707" max="8707" width="14.7109375" style="13" customWidth="1"/>
    <col min="8708" max="8708" width="13.5703125" style="13" customWidth="1"/>
    <col min="8709" max="8709" width="13.28515625" style="13" customWidth="1"/>
    <col min="8710" max="8959" width="9.140625" style="13"/>
    <col min="8960" max="8960" width="33.5703125" style="13" customWidth="1"/>
    <col min="8961" max="8961" width="10" style="13" customWidth="1"/>
    <col min="8962" max="8962" width="9.42578125" style="13" customWidth="1"/>
    <col min="8963" max="8963" width="14.7109375" style="13" customWidth="1"/>
    <col min="8964" max="8964" width="13.5703125" style="13" customWidth="1"/>
    <col min="8965" max="8965" width="13.28515625" style="13" customWidth="1"/>
    <col min="8966" max="9215" width="9.140625" style="13"/>
    <col min="9216" max="9216" width="33.5703125" style="13" customWidth="1"/>
    <col min="9217" max="9217" width="10" style="13" customWidth="1"/>
    <col min="9218" max="9218" width="9.42578125" style="13" customWidth="1"/>
    <col min="9219" max="9219" width="14.7109375" style="13" customWidth="1"/>
    <col min="9220" max="9220" width="13.5703125" style="13" customWidth="1"/>
    <col min="9221" max="9221" width="13.28515625" style="13" customWidth="1"/>
    <col min="9222" max="9471" width="9.140625" style="13"/>
    <col min="9472" max="9472" width="33.5703125" style="13" customWidth="1"/>
    <col min="9473" max="9473" width="10" style="13" customWidth="1"/>
    <col min="9474" max="9474" width="9.42578125" style="13" customWidth="1"/>
    <col min="9475" max="9475" width="14.7109375" style="13" customWidth="1"/>
    <col min="9476" max="9476" width="13.5703125" style="13" customWidth="1"/>
    <col min="9477" max="9477" width="13.28515625" style="13" customWidth="1"/>
    <col min="9478" max="9727" width="9.140625" style="13"/>
    <col min="9728" max="9728" width="33.5703125" style="13" customWidth="1"/>
    <col min="9729" max="9729" width="10" style="13" customWidth="1"/>
    <col min="9730" max="9730" width="9.42578125" style="13" customWidth="1"/>
    <col min="9731" max="9731" width="14.7109375" style="13" customWidth="1"/>
    <col min="9732" max="9732" width="13.5703125" style="13" customWidth="1"/>
    <col min="9733" max="9733" width="13.28515625" style="13" customWidth="1"/>
    <col min="9734" max="9983" width="9.140625" style="13"/>
    <col min="9984" max="9984" width="33.5703125" style="13" customWidth="1"/>
    <col min="9985" max="9985" width="10" style="13" customWidth="1"/>
    <col min="9986" max="9986" width="9.42578125" style="13" customWidth="1"/>
    <col min="9987" max="9987" width="14.7109375" style="13" customWidth="1"/>
    <col min="9988" max="9988" width="13.5703125" style="13" customWidth="1"/>
    <col min="9989" max="9989" width="13.28515625" style="13" customWidth="1"/>
    <col min="9990" max="10239" width="9.140625" style="13"/>
    <col min="10240" max="10240" width="33.5703125" style="13" customWidth="1"/>
    <col min="10241" max="10241" width="10" style="13" customWidth="1"/>
    <col min="10242" max="10242" width="9.42578125" style="13" customWidth="1"/>
    <col min="10243" max="10243" width="14.7109375" style="13" customWidth="1"/>
    <col min="10244" max="10244" width="13.5703125" style="13" customWidth="1"/>
    <col min="10245" max="10245" width="13.28515625" style="13" customWidth="1"/>
    <col min="10246" max="10495" width="9.140625" style="13"/>
    <col min="10496" max="10496" width="33.5703125" style="13" customWidth="1"/>
    <col min="10497" max="10497" width="10" style="13" customWidth="1"/>
    <col min="10498" max="10498" width="9.42578125" style="13" customWidth="1"/>
    <col min="10499" max="10499" width="14.7109375" style="13" customWidth="1"/>
    <col min="10500" max="10500" width="13.5703125" style="13" customWidth="1"/>
    <col min="10501" max="10501" width="13.28515625" style="13" customWidth="1"/>
    <col min="10502" max="10751" width="9.140625" style="13"/>
    <col min="10752" max="10752" width="33.5703125" style="13" customWidth="1"/>
    <col min="10753" max="10753" width="10" style="13" customWidth="1"/>
    <col min="10754" max="10754" width="9.42578125" style="13" customWidth="1"/>
    <col min="10755" max="10755" width="14.7109375" style="13" customWidth="1"/>
    <col min="10756" max="10756" width="13.5703125" style="13" customWidth="1"/>
    <col min="10757" max="10757" width="13.28515625" style="13" customWidth="1"/>
    <col min="10758" max="11007" width="9.140625" style="13"/>
    <col min="11008" max="11008" width="33.5703125" style="13" customWidth="1"/>
    <col min="11009" max="11009" width="10" style="13" customWidth="1"/>
    <col min="11010" max="11010" width="9.42578125" style="13" customWidth="1"/>
    <col min="11011" max="11011" width="14.7109375" style="13" customWidth="1"/>
    <col min="11012" max="11012" width="13.5703125" style="13" customWidth="1"/>
    <col min="11013" max="11013" width="13.28515625" style="13" customWidth="1"/>
    <col min="11014" max="11263" width="9.140625" style="13"/>
    <col min="11264" max="11264" width="33.5703125" style="13" customWidth="1"/>
    <col min="11265" max="11265" width="10" style="13" customWidth="1"/>
    <col min="11266" max="11266" width="9.42578125" style="13" customWidth="1"/>
    <col min="11267" max="11267" width="14.7109375" style="13" customWidth="1"/>
    <col min="11268" max="11268" width="13.5703125" style="13" customWidth="1"/>
    <col min="11269" max="11269" width="13.28515625" style="13" customWidth="1"/>
    <col min="11270" max="11519" width="9.140625" style="13"/>
    <col min="11520" max="11520" width="33.5703125" style="13" customWidth="1"/>
    <col min="11521" max="11521" width="10" style="13" customWidth="1"/>
    <col min="11522" max="11522" width="9.42578125" style="13" customWidth="1"/>
    <col min="11523" max="11523" width="14.7109375" style="13" customWidth="1"/>
    <col min="11524" max="11524" width="13.5703125" style="13" customWidth="1"/>
    <col min="11525" max="11525" width="13.28515625" style="13" customWidth="1"/>
    <col min="11526" max="11775" width="9.140625" style="13"/>
    <col min="11776" max="11776" width="33.5703125" style="13" customWidth="1"/>
    <col min="11777" max="11777" width="10" style="13" customWidth="1"/>
    <col min="11778" max="11778" width="9.42578125" style="13" customWidth="1"/>
    <col min="11779" max="11779" width="14.7109375" style="13" customWidth="1"/>
    <col min="11780" max="11780" width="13.5703125" style="13" customWidth="1"/>
    <col min="11781" max="11781" width="13.28515625" style="13" customWidth="1"/>
    <col min="11782" max="12031" width="9.140625" style="13"/>
    <col min="12032" max="12032" width="33.5703125" style="13" customWidth="1"/>
    <col min="12033" max="12033" width="10" style="13" customWidth="1"/>
    <col min="12034" max="12034" width="9.42578125" style="13" customWidth="1"/>
    <col min="12035" max="12035" width="14.7109375" style="13" customWidth="1"/>
    <col min="12036" max="12036" width="13.5703125" style="13" customWidth="1"/>
    <col min="12037" max="12037" width="13.28515625" style="13" customWidth="1"/>
    <col min="12038" max="12287" width="9.140625" style="13"/>
    <col min="12288" max="12288" width="33.5703125" style="13" customWidth="1"/>
    <col min="12289" max="12289" width="10" style="13" customWidth="1"/>
    <col min="12290" max="12290" width="9.42578125" style="13" customWidth="1"/>
    <col min="12291" max="12291" width="14.7109375" style="13" customWidth="1"/>
    <col min="12292" max="12292" width="13.5703125" style="13" customWidth="1"/>
    <col min="12293" max="12293" width="13.28515625" style="13" customWidth="1"/>
    <col min="12294" max="12543" width="9.140625" style="13"/>
    <col min="12544" max="12544" width="33.5703125" style="13" customWidth="1"/>
    <col min="12545" max="12545" width="10" style="13" customWidth="1"/>
    <col min="12546" max="12546" width="9.42578125" style="13" customWidth="1"/>
    <col min="12547" max="12547" width="14.7109375" style="13" customWidth="1"/>
    <col min="12548" max="12548" width="13.5703125" style="13" customWidth="1"/>
    <col min="12549" max="12549" width="13.28515625" style="13" customWidth="1"/>
    <col min="12550" max="12799" width="9.140625" style="13"/>
    <col min="12800" max="12800" width="33.5703125" style="13" customWidth="1"/>
    <col min="12801" max="12801" width="10" style="13" customWidth="1"/>
    <col min="12802" max="12802" width="9.42578125" style="13" customWidth="1"/>
    <col min="12803" max="12803" width="14.7109375" style="13" customWidth="1"/>
    <col min="12804" max="12804" width="13.5703125" style="13" customWidth="1"/>
    <col min="12805" max="12805" width="13.28515625" style="13" customWidth="1"/>
    <col min="12806" max="13055" width="9.140625" style="13"/>
    <col min="13056" max="13056" width="33.5703125" style="13" customWidth="1"/>
    <col min="13057" max="13057" width="10" style="13" customWidth="1"/>
    <col min="13058" max="13058" width="9.42578125" style="13" customWidth="1"/>
    <col min="13059" max="13059" width="14.7109375" style="13" customWidth="1"/>
    <col min="13060" max="13060" width="13.5703125" style="13" customWidth="1"/>
    <col min="13061" max="13061" width="13.28515625" style="13" customWidth="1"/>
    <col min="13062" max="13311" width="9.140625" style="13"/>
    <col min="13312" max="13312" width="33.5703125" style="13" customWidth="1"/>
    <col min="13313" max="13313" width="10" style="13" customWidth="1"/>
    <col min="13314" max="13314" width="9.42578125" style="13" customWidth="1"/>
    <col min="13315" max="13315" width="14.7109375" style="13" customWidth="1"/>
    <col min="13316" max="13316" width="13.5703125" style="13" customWidth="1"/>
    <col min="13317" max="13317" width="13.28515625" style="13" customWidth="1"/>
    <col min="13318" max="13567" width="9.140625" style="13"/>
    <col min="13568" max="13568" width="33.5703125" style="13" customWidth="1"/>
    <col min="13569" max="13569" width="10" style="13" customWidth="1"/>
    <col min="13570" max="13570" width="9.42578125" style="13" customWidth="1"/>
    <col min="13571" max="13571" width="14.7109375" style="13" customWidth="1"/>
    <col min="13572" max="13572" width="13.5703125" style="13" customWidth="1"/>
    <col min="13573" max="13573" width="13.28515625" style="13" customWidth="1"/>
    <col min="13574" max="13823" width="9.140625" style="13"/>
    <col min="13824" max="13824" width="33.5703125" style="13" customWidth="1"/>
    <col min="13825" max="13825" width="10" style="13" customWidth="1"/>
    <col min="13826" max="13826" width="9.42578125" style="13" customWidth="1"/>
    <col min="13827" max="13827" width="14.7109375" style="13" customWidth="1"/>
    <col min="13828" max="13828" width="13.5703125" style="13" customWidth="1"/>
    <col min="13829" max="13829" width="13.28515625" style="13" customWidth="1"/>
    <col min="13830" max="14079" width="9.140625" style="13"/>
    <col min="14080" max="14080" width="33.5703125" style="13" customWidth="1"/>
    <col min="14081" max="14081" width="10" style="13" customWidth="1"/>
    <col min="14082" max="14082" width="9.42578125" style="13" customWidth="1"/>
    <col min="14083" max="14083" width="14.7109375" style="13" customWidth="1"/>
    <col min="14084" max="14084" width="13.5703125" style="13" customWidth="1"/>
    <col min="14085" max="14085" width="13.28515625" style="13" customWidth="1"/>
    <col min="14086" max="14335" width="9.140625" style="13"/>
    <col min="14336" max="14336" width="33.5703125" style="13" customWidth="1"/>
    <col min="14337" max="14337" width="10" style="13" customWidth="1"/>
    <col min="14338" max="14338" width="9.42578125" style="13" customWidth="1"/>
    <col min="14339" max="14339" width="14.7109375" style="13" customWidth="1"/>
    <col min="14340" max="14340" width="13.5703125" style="13" customWidth="1"/>
    <col min="14341" max="14341" width="13.28515625" style="13" customWidth="1"/>
    <col min="14342" max="14591" width="9.140625" style="13"/>
    <col min="14592" max="14592" width="33.5703125" style="13" customWidth="1"/>
    <col min="14593" max="14593" width="10" style="13" customWidth="1"/>
    <col min="14594" max="14594" width="9.42578125" style="13" customWidth="1"/>
    <col min="14595" max="14595" width="14.7109375" style="13" customWidth="1"/>
    <col min="14596" max="14596" width="13.5703125" style="13" customWidth="1"/>
    <col min="14597" max="14597" width="13.28515625" style="13" customWidth="1"/>
    <col min="14598" max="14847" width="9.140625" style="13"/>
    <col min="14848" max="14848" width="33.5703125" style="13" customWidth="1"/>
    <col min="14849" max="14849" width="10" style="13" customWidth="1"/>
    <col min="14850" max="14850" width="9.42578125" style="13" customWidth="1"/>
    <col min="14851" max="14851" width="14.7109375" style="13" customWidth="1"/>
    <col min="14852" max="14852" width="13.5703125" style="13" customWidth="1"/>
    <col min="14853" max="14853" width="13.28515625" style="13" customWidth="1"/>
    <col min="14854" max="15103" width="9.140625" style="13"/>
    <col min="15104" max="15104" width="33.5703125" style="13" customWidth="1"/>
    <col min="15105" max="15105" width="10" style="13" customWidth="1"/>
    <col min="15106" max="15106" width="9.42578125" style="13" customWidth="1"/>
    <col min="15107" max="15107" width="14.7109375" style="13" customWidth="1"/>
    <col min="15108" max="15108" width="13.5703125" style="13" customWidth="1"/>
    <col min="15109" max="15109" width="13.28515625" style="13" customWidth="1"/>
    <col min="15110" max="15359" width="9.140625" style="13"/>
    <col min="15360" max="15360" width="33.5703125" style="13" customWidth="1"/>
    <col min="15361" max="15361" width="10" style="13" customWidth="1"/>
    <col min="15362" max="15362" width="9.42578125" style="13" customWidth="1"/>
    <col min="15363" max="15363" width="14.7109375" style="13" customWidth="1"/>
    <col min="15364" max="15364" width="13.5703125" style="13" customWidth="1"/>
    <col min="15365" max="15365" width="13.28515625" style="13" customWidth="1"/>
    <col min="15366" max="15615" width="9.140625" style="13"/>
    <col min="15616" max="15616" width="33.5703125" style="13" customWidth="1"/>
    <col min="15617" max="15617" width="10" style="13" customWidth="1"/>
    <col min="15618" max="15618" width="9.42578125" style="13" customWidth="1"/>
    <col min="15619" max="15619" width="14.7109375" style="13" customWidth="1"/>
    <col min="15620" max="15620" width="13.5703125" style="13" customWidth="1"/>
    <col min="15621" max="15621" width="13.28515625" style="13" customWidth="1"/>
    <col min="15622" max="15871" width="9.140625" style="13"/>
    <col min="15872" max="15872" width="33.5703125" style="13" customWidth="1"/>
    <col min="15873" max="15873" width="10" style="13" customWidth="1"/>
    <col min="15874" max="15874" width="9.42578125" style="13" customWidth="1"/>
    <col min="15875" max="15875" width="14.7109375" style="13" customWidth="1"/>
    <col min="15876" max="15876" width="13.5703125" style="13" customWidth="1"/>
    <col min="15877" max="15877" width="13.28515625" style="13" customWidth="1"/>
    <col min="15878" max="16127" width="9.140625" style="13"/>
    <col min="16128" max="16128" width="33.5703125" style="13" customWidth="1"/>
    <col min="16129" max="16129" width="10" style="13" customWidth="1"/>
    <col min="16130" max="16130" width="9.42578125" style="13" customWidth="1"/>
    <col min="16131" max="16131" width="14.7109375" style="13" customWidth="1"/>
    <col min="16132" max="16132" width="13.5703125" style="13" customWidth="1"/>
    <col min="16133" max="16133" width="13.28515625" style="13" customWidth="1"/>
    <col min="16134" max="16384" width="9.140625" style="13"/>
  </cols>
  <sheetData>
    <row r="1" spans="1:10" s="1" customFormat="1" ht="15" x14ac:dyDescent="0.25">
      <c r="B1" s="2"/>
      <c r="C1" s="2"/>
      <c r="D1" s="3"/>
      <c r="E1" s="3"/>
    </row>
    <row r="2" spans="1:10" s="4" customFormat="1" ht="15" x14ac:dyDescent="0.25">
      <c r="A2" s="136" t="s">
        <v>112</v>
      </c>
      <c r="B2" s="136"/>
      <c r="C2" s="136"/>
      <c r="D2" s="136"/>
      <c r="E2" s="136"/>
    </row>
    <row r="3" spans="1:10" s="4" customFormat="1" ht="15.75" thickBot="1" x14ac:dyDescent="0.3">
      <c r="A3" s="118"/>
      <c r="B3" s="118"/>
      <c r="C3" s="118"/>
      <c r="D3" s="118"/>
      <c r="E3" s="118"/>
    </row>
    <row r="4" spans="1:10" s="4" customFormat="1" ht="14.25" x14ac:dyDescent="0.25">
      <c r="A4" s="137" t="s">
        <v>139</v>
      </c>
      <c r="B4" s="138"/>
      <c r="C4" s="138"/>
      <c r="D4" s="138"/>
      <c r="E4" s="139"/>
    </row>
    <row r="5" spans="1:10" s="4" customFormat="1" ht="14.25" x14ac:dyDescent="0.25">
      <c r="A5" s="140"/>
      <c r="B5" s="141"/>
      <c r="C5" s="141"/>
      <c r="D5" s="141"/>
      <c r="E5" s="142"/>
    </row>
    <row r="6" spans="1:10" s="4" customFormat="1" ht="15" thickBot="1" x14ac:dyDescent="0.3">
      <c r="A6" s="143"/>
      <c r="B6" s="144"/>
      <c r="C6" s="144"/>
      <c r="D6" s="144"/>
      <c r="E6" s="145"/>
    </row>
    <row r="7" spans="1:10" s="4" customFormat="1" ht="15" x14ac:dyDescent="0.25">
      <c r="A7" s="118"/>
      <c r="B7" s="118"/>
      <c r="C7" s="118"/>
      <c r="D7" s="118"/>
      <c r="E7" s="118"/>
    </row>
    <row r="8" spans="1:10" s="1" customFormat="1" ht="16.5" thickBot="1" x14ac:dyDescent="0.3">
      <c r="A8" s="5" t="s">
        <v>0</v>
      </c>
      <c r="B8" s="3"/>
      <c r="C8" s="3"/>
      <c r="D8" s="3"/>
      <c r="E8" s="6"/>
    </row>
    <row r="9" spans="1:10" s="1" customFormat="1" ht="15" x14ac:dyDescent="0.25">
      <c r="A9" s="7" t="s">
        <v>1</v>
      </c>
      <c r="B9" s="8"/>
      <c r="C9" s="133" t="s">
        <v>2</v>
      </c>
      <c r="D9" s="133"/>
      <c r="E9" s="9" t="s">
        <v>3</v>
      </c>
    </row>
    <row r="10" spans="1:10" s="1" customFormat="1" ht="15" x14ac:dyDescent="0.25">
      <c r="A10" s="116" t="str">
        <f>+A23</f>
        <v>1. Mão-de-obra</v>
      </c>
      <c r="B10" s="117"/>
      <c r="C10" s="128">
        <f>E44</f>
        <v>0</v>
      </c>
      <c r="D10" s="129"/>
      <c r="E10" s="10"/>
    </row>
    <row r="11" spans="1:10" s="1" customFormat="1" ht="15" x14ac:dyDescent="0.25">
      <c r="A11" s="116" t="str">
        <f>+A46</f>
        <v>2. Uniformes e Equipamentos de Proteção Individual</v>
      </c>
      <c r="B11" s="117"/>
      <c r="C11" s="128">
        <f>+E58</f>
        <v>0</v>
      </c>
      <c r="D11" s="129"/>
      <c r="E11" s="10"/>
    </row>
    <row r="12" spans="1:10" s="1" customFormat="1" ht="15" x14ac:dyDescent="0.25">
      <c r="A12" s="11" t="str">
        <f>+A60</f>
        <v>3. Veículos e Equipamentos</v>
      </c>
      <c r="B12" s="12"/>
      <c r="C12" s="128">
        <f>E75</f>
        <v>0</v>
      </c>
      <c r="D12" s="129"/>
      <c r="E12" s="10"/>
    </row>
    <row r="13" spans="1:10" s="1" customFormat="1" ht="15.75" thickBot="1" x14ac:dyDescent="0.3">
      <c r="A13" s="119" t="str">
        <f>+A79</f>
        <v>4. Benefícios e Despesas Indiretas - BDI</v>
      </c>
      <c r="B13" s="12"/>
      <c r="C13" s="128">
        <f>E82</f>
        <v>0</v>
      </c>
      <c r="D13" s="129"/>
      <c r="E13" s="10"/>
      <c r="J13" s="13"/>
    </row>
    <row r="14" spans="1:10" s="1" customFormat="1" ht="13.5" thickBot="1" x14ac:dyDescent="0.3">
      <c r="A14" s="14" t="s">
        <v>4</v>
      </c>
      <c r="B14" s="15"/>
      <c r="C14" s="130">
        <f>SUM(C10:D13)</f>
        <v>0</v>
      </c>
      <c r="D14" s="131"/>
      <c r="E14" s="17">
        <f>SUM(E10:E13)</f>
        <v>0</v>
      </c>
    </row>
    <row r="15" spans="1:10" s="1" customFormat="1" x14ac:dyDescent="0.25">
      <c r="A15" s="18"/>
      <c r="B15" s="19"/>
      <c r="C15" s="21"/>
      <c r="D15" s="21"/>
      <c r="E15" s="22"/>
    </row>
    <row r="16" spans="1:10" s="1" customFormat="1" ht="16.5" thickBot="1" x14ac:dyDescent="0.3">
      <c r="A16" s="5" t="s">
        <v>5</v>
      </c>
      <c r="B16" s="23"/>
      <c r="C16" s="23"/>
      <c r="D16" s="23"/>
      <c r="E16" s="23"/>
    </row>
    <row r="17" spans="1:5" s="1" customFormat="1" x14ac:dyDescent="0.25">
      <c r="A17" s="132" t="s">
        <v>115</v>
      </c>
      <c r="B17" s="133"/>
      <c r="C17" s="133"/>
      <c r="D17" s="133"/>
      <c r="E17" s="120" t="s">
        <v>6</v>
      </c>
    </row>
    <row r="18" spans="1:5" s="1" customFormat="1" ht="13.5" thickBot="1" x14ac:dyDescent="0.3">
      <c r="A18" s="134" t="str">
        <f>+A25</f>
        <v>1.1. Marinheiro Fluvial</v>
      </c>
      <c r="B18" s="135"/>
      <c r="C18" s="135"/>
      <c r="D18" s="135"/>
      <c r="E18" s="121">
        <v>2</v>
      </c>
    </row>
    <row r="19" spans="1:5" s="1" customFormat="1" ht="13.5" thickBot="1" x14ac:dyDescent="0.3">
      <c r="A19" s="24"/>
      <c r="B19" s="25"/>
      <c r="C19" s="23"/>
      <c r="D19" s="23"/>
      <c r="E19" s="23"/>
    </row>
    <row r="20" spans="1:5" s="1" customFormat="1" x14ac:dyDescent="0.25">
      <c r="A20" s="132" t="s">
        <v>7</v>
      </c>
      <c r="B20" s="133"/>
      <c r="C20" s="133"/>
      <c r="D20" s="133"/>
      <c r="E20" s="120" t="s">
        <v>6</v>
      </c>
    </row>
    <row r="21" spans="1:5" s="1" customFormat="1" ht="13.5" thickBot="1" x14ac:dyDescent="0.3">
      <c r="A21" s="134" t="str">
        <f>A62</f>
        <v>3.1. Balsa + Rebocador</v>
      </c>
      <c r="B21" s="135"/>
      <c r="C21" s="135"/>
      <c r="D21" s="135"/>
      <c r="E21" s="121">
        <v>1</v>
      </c>
    </row>
    <row r="22" spans="1:5" s="1" customFormat="1" x14ac:dyDescent="0.25">
      <c r="A22" s="26"/>
      <c r="B22" s="26"/>
      <c r="C22" s="26"/>
      <c r="D22" s="13"/>
      <c r="E22" s="27"/>
    </row>
    <row r="23" spans="1:5" x14ac:dyDescent="0.25">
      <c r="A23" s="28" t="s">
        <v>8</v>
      </c>
    </row>
    <row r="25" spans="1:5" ht="13.5" thickBot="1" x14ac:dyDescent="0.3">
      <c r="A25" s="13" t="s">
        <v>113</v>
      </c>
    </row>
    <row r="26" spans="1:5" ht="13.5" thickBot="1" x14ac:dyDescent="0.3">
      <c r="A26" s="29" t="s">
        <v>9</v>
      </c>
      <c r="B26" s="30" t="s">
        <v>10</v>
      </c>
      <c r="C26" s="30" t="s">
        <v>6</v>
      </c>
      <c r="D26" s="31" t="s">
        <v>11</v>
      </c>
      <c r="E26" s="31" t="s">
        <v>143</v>
      </c>
    </row>
    <row r="27" spans="1:5" x14ac:dyDescent="0.25">
      <c r="A27" s="32" t="s">
        <v>12</v>
      </c>
      <c r="B27" s="33" t="s">
        <v>13</v>
      </c>
      <c r="C27" s="33">
        <v>1</v>
      </c>
      <c r="D27" s="112"/>
      <c r="E27" s="34">
        <f>C27*D27</f>
        <v>0</v>
      </c>
    </row>
    <row r="28" spans="1:5" x14ac:dyDescent="0.25">
      <c r="A28" s="35" t="s">
        <v>135</v>
      </c>
      <c r="B28" s="36" t="s">
        <v>3</v>
      </c>
      <c r="C28" s="114">
        <v>20</v>
      </c>
      <c r="D28" s="38"/>
      <c r="E28" s="38">
        <f>D28</f>
        <v>0</v>
      </c>
    </row>
    <row r="29" spans="1:5" x14ac:dyDescent="0.25">
      <c r="A29" s="39" t="s">
        <v>15</v>
      </c>
      <c r="B29" s="40"/>
      <c r="C29" s="40"/>
      <c r="D29" s="41"/>
      <c r="E29" s="42">
        <f>SUM(E27:E28)</f>
        <v>0</v>
      </c>
    </row>
    <row r="30" spans="1:5" x14ac:dyDescent="0.25">
      <c r="A30" s="35" t="s">
        <v>16</v>
      </c>
      <c r="B30" s="36" t="s">
        <v>3</v>
      </c>
      <c r="C30" s="114">
        <v>70.599999999999994</v>
      </c>
      <c r="D30" s="38">
        <f>E27+E28</f>
        <v>0</v>
      </c>
      <c r="E30" s="38">
        <f>D30*C30/100</f>
        <v>0</v>
      </c>
    </row>
    <row r="31" spans="1:5" ht="13.5" thickBot="1" x14ac:dyDescent="0.3">
      <c r="A31" s="35" t="s">
        <v>142</v>
      </c>
      <c r="B31" s="36" t="s">
        <v>14</v>
      </c>
      <c r="C31" s="37">
        <v>25</v>
      </c>
      <c r="D31" s="38">
        <f>D27/220*0.5</f>
        <v>0</v>
      </c>
      <c r="E31" s="123">
        <f>C31*D31</f>
        <v>0</v>
      </c>
    </row>
    <row r="32" spans="1:5" ht="13.5" thickBot="1" x14ac:dyDescent="0.3">
      <c r="A32" s="35" t="s">
        <v>17</v>
      </c>
      <c r="B32" s="36" t="s">
        <v>18</v>
      </c>
      <c r="C32" s="36">
        <v>1</v>
      </c>
      <c r="D32" s="38">
        <f>D30+E30</f>
        <v>0</v>
      </c>
      <c r="E32" s="43">
        <f>E29+E30+E31</f>
        <v>0</v>
      </c>
    </row>
    <row r="34" spans="1:5" ht="13.5" thickBot="1" x14ac:dyDescent="0.3">
      <c r="A34" s="13" t="s">
        <v>114</v>
      </c>
    </row>
    <row r="35" spans="1:5" ht="13.5" thickBot="1" x14ac:dyDescent="0.3">
      <c r="A35" s="29" t="s">
        <v>9</v>
      </c>
      <c r="B35" s="30" t="s">
        <v>10</v>
      </c>
      <c r="C35" s="30" t="s">
        <v>6</v>
      </c>
      <c r="D35" s="31" t="s">
        <v>11</v>
      </c>
      <c r="E35" s="31" t="s">
        <v>143</v>
      </c>
    </row>
    <row r="36" spans="1:5" ht="13.5" thickBot="1" x14ac:dyDescent="0.3">
      <c r="A36" s="35" t="s">
        <v>116</v>
      </c>
      <c r="B36" s="36" t="s">
        <v>140</v>
      </c>
      <c r="C36" s="36">
        <v>26</v>
      </c>
      <c r="D36" s="34"/>
      <c r="E36" s="122">
        <f>C36*D36</f>
        <v>0</v>
      </c>
    </row>
    <row r="38" spans="1:5" ht="13.5" thickBot="1" x14ac:dyDescent="0.3">
      <c r="A38" s="13" t="s">
        <v>117</v>
      </c>
    </row>
    <row r="39" spans="1:5" ht="13.5" thickBot="1" x14ac:dyDescent="0.3">
      <c r="A39" s="29" t="s">
        <v>9</v>
      </c>
      <c r="B39" s="30" t="s">
        <v>10</v>
      </c>
      <c r="C39" s="30" t="s">
        <v>6</v>
      </c>
      <c r="D39" s="31" t="s">
        <v>11</v>
      </c>
      <c r="E39" s="31" t="s">
        <v>143</v>
      </c>
    </row>
    <row r="40" spans="1:5" ht="13.5" thickBot="1" x14ac:dyDescent="0.3">
      <c r="A40" s="35" t="s">
        <v>109</v>
      </c>
      <c r="B40" s="36" t="s">
        <v>140</v>
      </c>
      <c r="C40" s="36">
        <v>26</v>
      </c>
      <c r="D40" s="34"/>
      <c r="E40" s="122">
        <f>C40*D40</f>
        <v>0</v>
      </c>
    </row>
    <row r="41" spans="1:5" ht="13.5" thickBot="1" x14ac:dyDescent="0.3"/>
    <row r="42" spans="1:5" ht="13.5" thickBot="1" x14ac:dyDescent="0.3">
      <c r="A42" s="45" t="s">
        <v>118</v>
      </c>
      <c r="B42" s="46"/>
      <c r="C42" s="46"/>
      <c r="D42" s="16"/>
      <c r="E42" s="44">
        <f>E32+E36+E40</f>
        <v>0</v>
      </c>
    </row>
    <row r="43" spans="1:5" ht="13.5" thickBot="1" x14ac:dyDescent="0.3">
      <c r="A43" s="28"/>
      <c r="B43" s="28"/>
      <c r="C43" s="28"/>
      <c r="D43" s="20"/>
      <c r="E43" s="20"/>
    </row>
    <row r="44" spans="1:5" ht="13.5" thickBot="1" x14ac:dyDescent="0.3">
      <c r="A44" s="45" t="s">
        <v>119</v>
      </c>
      <c r="B44" s="46"/>
      <c r="C44" s="46"/>
      <c r="D44" s="16"/>
      <c r="E44" s="44">
        <f>E42*2</f>
        <v>0</v>
      </c>
    </row>
    <row r="46" spans="1:5" x14ac:dyDescent="0.25">
      <c r="A46" s="28" t="s">
        <v>19</v>
      </c>
    </row>
    <row r="48" spans="1:5" x14ac:dyDescent="0.25">
      <c r="A48" s="13" t="s">
        <v>124</v>
      </c>
    </row>
    <row r="49" spans="1:5" ht="13.5" thickBot="1" x14ac:dyDescent="0.3"/>
    <row r="50" spans="1:5" ht="13.5" thickBot="1" x14ac:dyDescent="0.3">
      <c r="A50" s="29" t="s">
        <v>9</v>
      </c>
      <c r="B50" s="30" t="s">
        <v>10</v>
      </c>
      <c r="C50" s="30" t="s">
        <v>6</v>
      </c>
      <c r="D50" s="31" t="s">
        <v>11</v>
      </c>
      <c r="E50" s="31" t="s">
        <v>143</v>
      </c>
    </row>
    <row r="51" spans="1:5" x14ac:dyDescent="0.25">
      <c r="A51" s="32" t="s">
        <v>120</v>
      </c>
      <c r="B51" s="33" t="s">
        <v>21</v>
      </c>
      <c r="C51" s="47">
        <v>0.33333333333333331</v>
      </c>
      <c r="D51" s="34"/>
      <c r="E51" s="34">
        <f>C51*D51</f>
        <v>0</v>
      </c>
    </row>
    <row r="52" spans="1:5" x14ac:dyDescent="0.25">
      <c r="A52" s="35" t="s">
        <v>121</v>
      </c>
      <c r="B52" s="36" t="s">
        <v>20</v>
      </c>
      <c r="C52" s="36">
        <v>1</v>
      </c>
      <c r="D52" s="38"/>
      <c r="E52" s="38">
        <f>C52*D52</f>
        <v>0</v>
      </c>
    </row>
    <row r="53" spans="1:5" x14ac:dyDescent="0.25">
      <c r="A53" s="35" t="s">
        <v>122</v>
      </c>
      <c r="B53" s="36" t="s">
        <v>20</v>
      </c>
      <c r="C53" s="47">
        <v>0.33333333333333331</v>
      </c>
      <c r="D53" s="38"/>
      <c r="E53" s="38">
        <f>C53*D53</f>
        <v>0</v>
      </c>
    </row>
    <row r="54" spans="1:5" x14ac:dyDescent="0.25">
      <c r="A54" s="35" t="s">
        <v>22</v>
      </c>
      <c r="B54" s="36" t="s">
        <v>21</v>
      </c>
      <c r="C54" s="36">
        <v>1</v>
      </c>
      <c r="D54" s="38"/>
      <c r="E54" s="38">
        <f>C54*D54</f>
        <v>0</v>
      </c>
    </row>
    <row r="55" spans="1:5" ht="13.5" thickBot="1" x14ac:dyDescent="0.3">
      <c r="A55" s="35" t="s">
        <v>123</v>
      </c>
      <c r="B55" s="36" t="s">
        <v>20</v>
      </c>
      <c r="C55" s="36">
        <v>1</v>
      </c>
      <c r="D55" s="38"/>
      <c r="E55" s="38">
        <f>C55*D55</f>
        <v>0</v>
      </c>
    </row>
    <row r="56" spans="1:5" ht="13.5" thickBot="1" x14ac:dyDescent="0.3">
      <c r="A56" s="35" t="s">
        <v>17</v>
      </c>
      <c r="B56" s="36" t="s">
        <v>18</v>
      </c>
      <c r="C56" s="113">
        <v>1</v>
      </c>
      <c r="D56" s="38" t="s">
        <v>136</v>
      </c>
      <c r="E56" s="44">
        <f>SUM(E51:E55)</f>
        <v>0</v>
      </c>
    </row>
    <row r="57" spans="1:5" ht="13.5" thickBot="1" x14ac:dyDescent="0.3"/>
    <row r="58" spans="1:5" ht="13.5" thickBot="1" x14ac:dyDescent="0.3">
      <c r="A58" s="45" t="s">
        <v>132</v>
      </c>
      <c r="B58" s="49"/>
      <c r="C58" s="49"/>
      <c r="D58" s="50"/>
      <c r="E58" s="43">
        <f>E56*2</f>
        <v>0</v>
      </c>
    </row>
    <row r="60" spans="1:5" x14ac:dyDescent="0.25">
      <c r="A60" s="28" t="s">
        <v>23</v>
      </c>
    </row>
    <row r="62" spans="1:5" x14ac:dyDescent="0.25">
      <c r="A62" s="13" t="s">
        <v>128</v>
      </c>
    </row>
    <row r="64" spans="1:5" ht="13.5" thickBot="1" x14ac:dyDescent="0.3">
      <c r="A64" s="13" t="s">
        <v>24</v>
      </c>
    </row>
    <row r="65" spans="1:5" ht="13.5" thickBot="1" x14ac:dyDescent="0.3">
      <c r="A65" s="29" t="s">
        <v>9</v>
      </c>
      <c r="B65" s="30" t="s">
        <v>10</v>
      </c>
      <c r="C65" s="30" t="s">
        <v>6</v>
      </c>
      <c r="D65" s="31" t="s">
        <v>11</v>
      </c>
      <c r="E65" s="31" t="s">
        <v>143</v>
      </c>
    </row>
    <row r="66" spans="1:5" ht="13.5" thickBot="1" x14ac:dyDescent="0.3">
      <c r="A66" s="32" t="s">
        <v>129</v>
      </c>
      <c r="B66" s="33" t="s">
        <v>20</v>
      </c>
      <c r="C66" s="33">
        <v>1</v>
      </c>
      <c r="D66" s="34"/>
      <c r="E66" s="34">
        <f>C66*D66</f>
        <v>0</v>
      </c>
    </row>
    <row r="67" spans="1:5" ht="13.5" thickBot="1" x14ac:dyDescent="0.3">
      <c r="A67" s="35" t="s">
        <v>141</v>
      </c>
      <c r="B67" s="36" t="s">
        <v>3</v>
      </c>
      <c r="C67" s="36">
        <v>10</v>
      </c>
      <c r="D67" s="38">
        <f>D66*0.1</f>
        <v>0</v>
      </c>
      <c r="E67" s="43">
        <f>D67/12</f>
        <v>0</v>
      </c>
    </row>
    <row r="69" spans="1:5" ht="13.5" thickBot="1" x14ac:dyDescent="0.3">
      <c r="A69" s="13" t="s">
        <v>137</v>
      </c>
      <c r="B69" s="51"/>
    </row>
    <row r="70" spans="1:5" ht="13.5" thickBot="1" x14ac:dyDescent="0.3">
      <c r="A70" s="29" t="s">
        <v>9</v>
      </c>
      <c r="B70" s="30" t="s">
        <v>10</v>
      </c>
      <c r="C70" s="30" t="s">
        <v>6</v>
      </c>
      <c r="D70" s="31" t="s">
        <v>11</v>
      </c>
      <c r="E70" s="31" t="s">
        <v>143</v>
      </c>
    </row>
    <row r="71" spans="1:5" x14ac:dyDescent="0.25">
      <c r="A71" s="32" t="s">
        <v>125</v>
      </c>
      <c r="B71" s="33" t="s">
        <v>126</v>
      </c>
      <c r="C71" s="52">
        <v>1</v>
      </c>
      <c r="D71" s="38"/>
      <c r="E71" s="34">
        <f>D71</f>
        <v>0</v>
      </c>
    </row>
    <row r="72" spans="1:5" ht="13.5" thickBot="1" x14ac:dyDescent="0.3">
      <c r="A72" s="35" t="s">
        <v>127</v>
      </c>
      <c r="B72" s="36" t="s">
        <v>138</v>
      </c>
      <c r="C72" s="115">
        <v>80</v>
      </c>
      <c r="D72" s="34">
        <f>D71/3</f>
        <v>0</v>
      </c>
      <c r="E72" s="38">
        <f>C72*D72</f>
        <v>0</v>
      </c>
    </row>
    <row r="73" spans="1:5" ht="13.5" thickBot="1" x14ac:dyDescent="0.3">
      <c r="A73" s="124" t="s">
        <v>111</v>
      </c>
      <c r="B73" s="124"/>
      <c r="C73" s="124"/>
      <c r="D73" s="125"/>
      <c r="E73" s="44">
        <f>E72*26</f>
        <v>0</v>
      </c>
    </row>
    <row r="74" spans="1:5" ht="13.5" thickBot="1" x14ac:dyDescent="0.3"/>
    <row r="75" spans="1:5" ht="13.5" thickBot="1" x14ac:dyDescent="0.3">
      <c r="A75" s="45" t="s">
        <v>131</v>
      </c>
      <c r="B75" s="49"/>
      <c r="C75" s="49"/>
      <c r="D75" s="50"/>
      <c r="E75" s="43">
        <f>E67+E73</f>
        <v>0</v>
      </c>
    </row>
    <row r="76" spans="1:5" ht="13.5" thickBot="1" x14ac:dyDescent="0.3"/>
    <row r="77" spans="1:5" ht="13.5" thickBot="1" x14ac:dyDescent="0.3">
      <c r="A77" s="45" t="s">
        <v>133</v>
      </c>
      <c r="B77" s="49"/>
      <c r="C77" s="49"/>
      <c r="D77" s="50"/>
      <c r="E77" s="44">
        <f>E44+E58+E75</f>
        <v>0</v>
      </c>
    </row>
    <row r="79" spans="1:5" x14ac:dyDescent="0.25">
      <c r="A79" s="28" t="s">
        <v>130</v>
      </c>
    </row>
    <row r="80" spans="1:5" ht="13.5" thickBot="1" x14ac:dyDescent="0.3"/>
    <row r="81" spans="1:5" ht="13.5" thickBot="1" x14ac:dyDescent="0.3">
      <c r="A81" s="29" t="s">
        <v>9</v>
      </c>
      <c r="B81" s="30" t="s">
        <v>10</v>
      </c>
      <c r="C81" s="30" t="s">
        <v>6</v>
      </c>
      <c r="D81" s="31" t="s">
        <v>11</v>
      </c>
      <c r="E81" s="31" t="s">
        <v>143</v>
      </c>
    </row>
    <row r="82" spans="1:5" ht="13.5" thickBot="1" x14ac:dyDescent="0.3">
      <c r="A82" s="32" t="s">
        <v>25</v>
      </c>
      <c r="B82" s="33" t="s">
        <v>3</v>
      </c>
      <c r="C82" s="36">
        <v>22.19</v>
      </c>
      <c r="D82" s="34">
        <f>+E77</f>
        <v>0</v>
      </c>
      <c r="E82" s="43">
        <f>C82*D82/100</f>
        <v>0</v>
      </c>
    </row>
    <row r="83" spans="1:5" ht="13.5" thickBot="1" x14ac:dyDescent="0.3"/>
    <row r="84" spans="1:5" ht="13.5" thickBot="1" x14ac:dyDescent="0.3">
      <c r="A84" s="45" t="s">
        <v>134</v>
      </c>
      <c r="B84" s="49"/>
      <c r="C84" s="49"/>
      <c r="D84" s="50"/>
      <c r="E84" s="44">
        <f>E77+E82</f>
        <v>0</v>
      </c>
    </row>
    <row r="85" spans="1:5" ht="15.75" x14ac:dyDescent="0.25">
      <c r="A85" s="53"/>
      <c r="B85" s="53"/>
      <c r="C85" s="53"/>
      <c r="D85" s="54"/>
      <c r="E85" s="54"/>
    </row>
    <row r="86" spans="1:5" s="1" customFormat="1" ht="15.75" x14ac:dyDescent="0.25">
      <c r="A86" s="5" t="s">
        <v>16</v>
      </c>
      <c r="B86" s="23"/>
      <c r="C86" s="23"/>
      <c r="D86" s="23"/>
      <c r="E86" s="23"/>
    </row>
    <row r="87" spans="1:5" s="28" customFormat="1" x14ac:dyDescent="0.25">
      <c r="A87" s="20"/>
      <c r="B87" s="22"/>
      <c r="C87" s="26"/>
      <c r="D87" s="23"/>
      <c r="E87" s="24"/>
    </row>
    <row r="88" spans="1:5" s="59" customFormat="1" x14ac:dyDescent="0.25">
      <c r="A88" s="56" t="s">
        <v>26</v>
      </c>
      <c r="B88" s="57"/>
      <c r="C88" s="26"/>
      <c r="D88" s="23"/>
      <c r="E88" s="58"/>
    </row>
    <row r="89" spans="1:5" s="1" customFormat="1" x14ac:dyDescent="0.25">
      <c r="A89" s="55" t="s">
        <v>27</v>
      </c>
      <c r="B89" s="60">
        <v>0.2</v>
      </c>
      <c r="C89" s="26"/>
      <c r="D89" s="23"/>
      <c r="E89" s="23"/>
    </row>
    <row r="90" spans="1:5" s="1" customFormat="1" x14ac:dyDescent="0.25">
      <c r="A90" s="55" t="s">
        <v>28</v>
      </c>
      <c r="B90" s="60">
        <v>0.08</v>
      </c>
      <c r="C90" s="26"/>
      <c r="D90" s="23"/>
      <c r="E90" s="23"/>
    </row>
    <row r="91" spans="1:5" s="1" customFormat="1" x14ac:dyDescent="0.25">
      <c r="A91" s="55" t="s">
        <v>29</v>
      </c>
      <c r="B91" s="60">
        <v>0.03</v>
      </c>
      <c r="C91" s="26"/>
      <c r="D91" s="23"/>
      <c r="E91" s="23"/>
    </row>
    <row r="92" spans="1:5" s="1" customFormat="1" x14ac:dyDescent="0.25">
      <c r="A92" s="55" t="s">
        <v>30</v>
      </c>
      <c r="B92" s="60">
        <v>2.5000000000000001E-2</v>
      </c>
      <c r="C92" s="26"/>
      <c r="D92" s="23"/>
      <c r="E92" s="23"/>
    </row>
    <row r="93" spans="1:5" s="1" customFormat="1" x14ac:dyDescent="0.25">
      <c r="A93" s="55" t="s">
        <v>31</v>
      </c>
      <c r="B93" s="60">
        <v>6.0000000000000001E-3</v>
      </c>
      <c r="C93" s="26"/>
      <c r="D93" s="23"/>
      <c r="E93" s="23"/>
    </row>
    <row r="94" spans="1:5" s="1" customFormat="1" x14ac:dyDescent="0.25">
      <c r="A94" s="55" t="s">
        <v>32</v>
      </c>
      <c r="B94" s="60">
        <v>1.4999999999999999E-2</v>
      </c>
      <c r="C94" s="26"/>
      <c r="D94" s="23"/>
      <c r="E94" s="23"/>
    </row>
    <row r="95" spans="1:5" s="1" customFormat="1" x14ac:dyDescent="0.25">
      <c r="A95" s="55" t="s">
        <v>33</v>
      </c>
      <c r="B95" s="60">
        <v>0.01</v>
      </c>
      <c r="C95" s="26"/>
      <c r="D95" s="23"/>
      <c r="E95" s="23"/>
    </row>
    <row r="96" spans="1:5" s="1" customFormat="1" x14ac:dyDescent="0.25">
      <c r="A96" s="55" t="s">
        <v>34</v>
      </c>
      <c r="B96" s="60">
        <v>2E-3</v>
      </c>
      <c r="C96" s="26"/>
      <c r="D96" s="23"/>
      <c r="E96" s="23"/>
    </row>
    <row r="97" spans="1:5" s="28" customFormat="1" x14ac:dyDescent="0.25">
      <c r="A97" s="61" t="s">
        <v>35</v>
      </c>
      <c r="B97" s="62">
        <v>0.3680000000000001</v>
      </c>
      <c r="C97" s="26"/>
      <c r="D97" s="23"/>
      <c r="E97" s="24"/>
    </row>
    <row r="99" spans="1:5" s="59" customFormat="1" x14ac:dyDescent="0.25">
      <c r="A99" s="56" t="s">
        <v>36</v>
      </c>
      <c r="B99" s="63"/>
      <c r="C99" s="26"/>
      <c r="D99" s="23"/>
      <c r="E99" s="58"/>
    </row>
    <row r="100" spans="1:5" s="1" customFormat="1" x14ac:dyDescent="0.25">
      <c r="A100" s="55" t="s">
        <v>77</v>
      </c>
      <c r="B100" s="60">
        <v>6.1899999999999997E-2</v>
      </c>
      <c r="C100" s="26"/>
      <c r="D100" s="23"/>
      <c r="E100" s="23"/>
    </row>
    <row r="101" spans="1:5" s="1" customFormat="1" x14ac:dyDescent="0.25">
      <c r="A101" s="55" t="s">
        <v>79</v>
      </c>
      <c r="B101" s="60">
        <v>8.3299999999999999E-2</v>
      </c>
      <c r="C101" s="26"/>
      <c r="D101" s="23"/>
      <c r="E101" s="23"/>
    </row>
    <row r="102" spans="1:5" s="1" customFormat="1" x14ac:dyDescent="0.25">
      <c r="A102" s="55" t="s">
        <v>81</v>
      </c>
      <c r="B102" s="60">
        <v>5.9999999999999995E-4</v>
      </c>
      <c r="C102" s="26"/>
      <c r="D102" s="23"/>
      <c r="E102" s="23"/>
    </row>
    <row r="103" spans="1:5" s="28" customFormat="1" x14ac:dyDescent="0.25">
      <c r="A103" s="55" t="s">
        <v>83</v>
      </c>
      <c r="B103" s="60">
        <v>8.2000000000000007E-3</v>
      </c>
      <c r="C103" s="26"/>
      <c r="D103" s="23"/>
      <c r="E103" s="24"/>
    </row>
    <row r="104" spans="1:5" x14ac:dyDescent="0.25">
      <c r="A104" s="55" t="s">
        <v>85</v>
      </c>
      <c r="B104" s="60">
        <v>3.0999999999999999E-3</v>
      </c>
    </row>
    <row r="105" spans="1:5" s="59" customFormat="1" ht="15" x14ac:dyDescent="0.25">
      <c r="A105" s="55" t="s">
        <v>87</v>
      </c>
      <c r="B105" s="60">
        <v>1.66E-2</v>
      </c>
      <c r="C105" s="64"/>
      <c r="D105" s="3"/>
      <c r="E105" s="58"/>
    </row>
    <row r="106" spans="1:5" s="1" customFormat="1" x14ac:dyDescent="0.25">
      <c r="A106" s="61" t="s">
        <v>35</v>
      </c>
      <c r="B106" s="62">
        <v>0.17369999999999999</v>
      </c>
      <c r="C106" s="26"/>
      <c r="D106" s="23"/>
      <c r="E106" s="23"/>
    </row>
    <row r="107" spans="1:5" s="1" customFormat="1" x14ac:dyDescent="0.25">
      <c r="A107" s="55"/>
      <c r="B107" s="60"/>
      <c r="C107" s="26"/>
      <c r="D107" s="23"/>
      <c r="E107" s="23"/>
    </row>
    <row r="108" spans="1:5" s="28" customFormat="1" x14ac:dyDescent="0.2">
      <c r="A108" s="56" t="s">
        <v>37</v>
      </c>
      <c r="B108" s="63"/>
      <c r="C108" s="26"/>
      <c r="E108" s="65"/>
    </row>
    <row r="109" spans="1:5" x14ac:dyDescent="0.2">
      <c r="A109" s="55" t="s">
        <v>91</v>
      </c>
      <c r="B109" s="60">
        <v>2.5600000000000001E-2</v>
      </c>
      <c r="D109" s="65"/>
      <c r="E109" s="65"/>
    </row>
    <row r="110" spans="1:5" s="59" customFormat="1" ht="15" x14ac:dyDescent="0.2">
      <c r="A110" s="55" t="s">
        <v>93</v>
      </c>
      <c r="B110" s="60">
        <v>4.9200000000000001E-2</v>
      </c>
      <c r="C110" s="64"/>
      <c r="D110" s="65"/>
      <c r="E110" s="65"/>
    </row>
    <row r="111" spans="1:5" s="1" customFormat="1" x14ac:dyDescent="0.2">
      <c r="A111" s="55" t="s">
        <v>95</v>
      </c>
      <c r="B111" s="60">
        <v>1.2595200000000001E-3</v>
      </c>
      <c r="C111" s="26"/>
      <c r="D111" s="65"/>
      <c r="E111" s="65"/>
    </row>
    <row r="112" spans="1:5" s="1" customFormat="1" x14ac:dyDescent="0.2">
      <c r="A112" s="55" t="s">
        <v>97</v>
      </c>
      <c r="B112" s="60">
        <v>2.0500000000000001E-2</v>
      </c>
      <c r="C112" s="26"/>
      <c r="D112" s="65"/>
      <c r="E112" s="65"/>
    </row>
    <row r="113" spans="1:11" s="1" customFormat="1" x14ac:dyDescent="0.2">
      <c r="A113" s="55" t="s">
        <v>99</v>
      </c>
      <c r="B113" s="60">
        <v>1.8E-3</v>
      </c>
      <c r="C113" s="26"/>
      <c r="D113" s="65"/>
      <c r="E113" s="65"/>
    </row>
    <row r="114" spans="1:11" s="1" customFormat="1" x14ac:dyDescent="0.2">
      <c r="A114" s="61" t="s">
        <v>35</v>
      </c>
      <c r="B114" s="62">
        <v>9.8359520000000006E-2</v>
      </c>
      <c r="C114" s="26"/>
      <c r="D114" s="65"/>
      <c r="E114" s="65"/>
    </row>
    <row r="115" spans="1:11" s="1" customFormat="1" x14ac:dyDescent="0.2">
      <c r="A115" s="55"/>
      <c r="B115" s="60"/>
      <c r="C115" s="26"/>
      <c r="D115" s="65"/>
      <c r="E115" s="65"/>
    </row>
    <row r="116" spans="1:11" s="1" customFormat="1" x14ac:dyDescent="0.2">
      <c r="A116" s="56" t="s">
        <v>38</v>
      </c>
      <c r="B116" s="60"/>
      <c r="C116" s="26"/>
      <c r="D116" s="65"/>
      <c r="E116" s="65"/>
    </row>
    <row r="117" spans="1:11" s="1" customFormat="1" x14ac:dyDescent="0.2">
      <c r="A117" s="55" t="s">
        <v>39</v>
      </c>
      <c r="B117" s="60">
        <v>6.3899999999999998E-2</v>
      </c>
      <c r="C117" s="26"/>
      <c r="D117" s="65"/>
      <c r="E117" s="65"/>
    </row>
    <row r="118" spans="1:11" s="1" customFormat="1" x14ac:dyDescent="0.2">
      <c r="A118" s="55" t="s">
        <v>40</v>
      </c>
      <c r="B118" s="60">
        <v>2E-3</v>
      </c>
      <c r="C118" s="26"/>
      <c r="D118" s="65"/>
      <c r="E118" s="65"/>
    </row>
    <row r="119" spans="1:11" s="1" customFormat="1" x14ac:dyDescent="0.2">
      <c r="A119" s="61" t="s">
        <v>35</v>
      </c>
      <c r="B119" s="62">
        <v>6.59E-2</v>
      </c>
      <c r="C119" s="26"/>
      <c r="D119" s="65"/>
      <c r="E119" s="65"/>
    </row>
    <row r="120" spans="1:11" x14ac:dyDescent="0.2">
      <c r="D120" s="65"/>
      <c r="E120" s="65"/>
    </row>
    <row r="121" spans="1:11" s="28" customFormat="1" ht="15" x14ac:dyDescent="0.2">
      <c r="A121" s="61" t="s">
        <v>110</v>
      </c>
      <c r="B121" s="62">
        <v>0.70595952000000006</v>
      </c>
      <c r="C121" s="64"/>
      <c r="D121" s="65"/>
      <c r="E121" s="65"/>
    </row>
    <row r="123" spans="1:11" x14ac:dyDescent="0.25">
      <c r="A123" s="66" t="s">
        <v>41</v>
      </c>
    </row>
    <row r="124" spans="1:11" ht="13.5" thickBot="1" x14ac:dyDescent="0.3">
      <c r="A124" s="66"/>
    </row>
    <row r="125" spans="1:11" x14ac:dyDescent="0.25">
      <c r="A125" s="67" t="s">
        <v>42</v>
      </c>
      <c r="B125" s="68" t="s">
        <v>43</v>
      </c>
      <c r="C125" s="69">
        <v>0.05</v>
      </c>
    </row>
    <row r="126" spans="1:11" s="23" customFormat="1" x14ac:dyDescent="0.25">
      <c r="A126" s="70" t="s">
        <v>44</v>
      </c>
      <c r="B126" s="36" t="s">
        <v>45</v>
      </c>
      <c r="C126" s="71">
        <v>2.5000000000000001E-3</v>
      </c>
      <c r="D126" s="72"/>
      <c r="F126" s="13"/>
      <c r="G126" s="13"/>
      <c r="H126" s="13"/>
      <c r="I126" s="13"/>
      <c r="J126" s="13"/>
      <c r="K126" s="13"/>
    </row>
    <row r="127" spans="1:11" s="23" customFormat="1" x14ac:dyDescent="0.25">
      <c r="A127" s="70" t="s">
        <v>46</v>
      </c>
      <c r="B127" s="36" t="s">
        <v>47</v>
      </c>
      <c r="C127" s="71">
        <v>0.05</v>
      </c>
      <c r="F127" s="13"/>
      <c r="G127" s="13"/>
      <c r="H127" s="13"/>
      <c r="I127" s="13"/>
      <c r="J127" s="13"/>
      <c r="K127" s="13"/>
    </row>
    <row r="128" spans="1:11" s="23" customFormat="1" x14ac:dyDescent="0.25">
      <c r="A128" s="70" t="s">
        <v>48</v>
      </c>
      <c r="B128" s="36" t="s">
        <v>49</v>
      </c>
      <c r="C128" s="71">
        <v>0.01</v>
      </c>
      <c r="F128" s="13"/>
      <c r="G128" s="13"/>
      <c r="H128" s="13"/>
      <c r="I128" s="13"/>
      <c r="J128" s="13"/>
      <c r="K128" s="13"/>
    </row>
    <row r="129" spans="1:11" s="23" customFormat="1" x14ac:dyDescent="0.25">
      <c r="A129" s="73" t="s">
        <v>50</v>
      </c>
      <c r="B129" s="126" t="s">
        <v>51</v>
      </c>
      <c r="C129" s="71">
        <v>0.05</v>
      </c>
      <c r="F129" s="13"/>
      <c r="G129" s="13"/>
      <c r="H129" s="13"/>
      <c r="I129" s="13"/>
      <c r="J129" s="13"/>
      <c r="K129" s="13"/>
    </row>
    <row r="130" spans="1:11" s="23" customFormat="1" ht="13.5" thickBot="1" x14ac:dyDescent="0.3">
      <c r="A130" s="74" t="s">
        <v>52</v>
      </c>
      <c r="B130" s="127"/>
      <c r="C130" s="75">
        <v>3.6499999999999998E-2</v>
      </c>
      <c r="F130" s="13"/>
      <c r="G130" s="13"/>
      <c r="H130" s="13"/>
      <c r="I130" s="13"/>
      <c r="J130" s="13"/>
      <c r="K130" s="13"/>
    </row>
    <row r="131" spans="1:11" s="23" customFormat="1" x14ac:dyDescent="0.25">
      <c r="A131" s="76" t="s">
        <v>53</v>
      </c>
      <c r="B131" s="77"/>
      <c r="C131" s="78"/>
      <c r="F131" s="13"/>
      <c r="G131" s="13"/>
      <c r="H131" s="13"/>
      <c r="I131" s="13"/>
      <c r="J131" s="13"/>
      <c r="K131" s="13"/>
    </row>
    <row r="132" spans="1:11" s="23" customFormat="1" ht="13.5" thickBot="1" x14ac:dyDescent="0.3">
      <c r="A132" s="79" t="s">
        <v>54</v>
      </c>
      <c r="B132" s="80"/>
      <c r="C132" s="81"/>
      <c r="F132" s="13"/>
      <c r="G132" s="13"/>
      <c r="H132" s="13"/>
      <c r="I132" s="13"/>
      <c r="J132" s="13"/>
      <c r="K132" s="13"/>
    </row>
    <row r="133" spans="1:11" s="23" customFormat="1" ht="13.5" thickBot="1" x14ac:dyDescent="0.3">
      <c r="A133" s="82" t="s">
        <v>55</v>
      </c>
      <c r="B133" s="49"/>
      <c r="C133" s="83">
        <f>ROUND((((1+C125+C126)*(1+C127)*(1+C128))/(1-(C129+C130))-1),4)</f>
        <v>0.22189999999999999</v>
      </c>
      <c r="F133" s="13"/>
      <c r="G133" s="13"/>
      <c r="H133" s="13"/>
      <c r="I133" s="13"/>
      <c r="J133" s="13"/>
      <c r="K133" s="13"/>
    </row>
  </sheetData>
  <mergeCells count="14">
    <mergeCell ref="C12:D12"/>
    <mergeCell ref="A2:E2"/>
    <mergeCell ref="A4:E6"/>
    <mergeCell ref="C9:D9"/>
    <mergeCell ref="C10:D10"/>
    <mergeCell ref="C11:D11"/>
    <mergeCell ref="A73:D73"/>
    <mergeCell ref="B129:B130"/>
    <mergeCell ref="C13:D13"/>
    <mergeCell ref="C14:D14"/>
    <mergeCell ref="A17:D17"/>
    <mergeCell ref="A18:D18"/>
    <mergeCell ref="A20:D20"/>
    <mergeCell ref="A21:D21"/>
  </mergeCells>
  <pageMargins left="0.511811024" right="0.511811024" top="0.78740157499999996" bottom="0.78740157499999996" header="0.31496062000000002" footer="0.3149606200000000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2F052-5ADE-4CBC-94A9-CF5A723FF811}">
  <dimension ref="A1:H54"/>
  <sheetViews>
    <sheetView zoomScaleNormal="100" workbookViewId="0">
      <selection activeCell="B37" sqref="B37"/>
    </sheetView>
  </sheetViews>
  <sheetFormatPr defaultColWidth="9.140625" defaultRowHeight="12.75" x14ac:dyDescent="0.2"/>
  <cols>
    <col min="1" max="1" width="13.5703125" style="48" customWidth="1"/>
    <col min="2" max="2" width="39.5703125" style="48" bestFit="1" customWidth="1"/>
    <col min="3" max="3" width="14.5703125" style="48" customWidth="1"/>
    <col min="4" max="4" width="37.28515625" style="48" customWidth="1"/>
    <col min="5" max="10" width="9.140625" style="48"/>
    <col min="11" max="11" width="11" style="48" bestFit="1" customWidth="1"/>
    <col min="12" max="16384" width="9.140625" style="48"/>
  </cols>
  <sheetData>
    <row r="1" spans="1:7" s="1" customFormat="1" ht="15.6" customHeight="1" thickBot="1" x14ac:dyDescent="0.3">
      <c r="B1" s="2"/>
      <c r="C1" s="2"/>
      <c r="D1" s="2"/>
      <c r="E1" s="2"/>
      <c r="F1" s="2"/>
      <c r="G1" s="84"/>
    </row>
    <row r="2" spans="1:7" ht="18" x14ac:dyDescent="0.2">
      <c r="A2" s="146" t="s">
        <v>57</v>
      </c>
      <c r="B2" s="147"/>
      <c r="C2" s="148"/>
      <c r="D2" s="85"/>
      <c r="E2" s="85"/>
      <c r="F2" s="85"/>
    </row>
    <row r="3" spans="1:7" ht="14.25" x14ac:dyDescent="0.2">
      <c r="A3" s="86" t="s">
        <v>58</v>
      </c>
      <c r="B3" s="87" t="s">
        <v>59</v>
      </c>
      <c r="C3" s="88" t="s">
        <v>56</v>
      </c>
      <c r="D3" s="89"/>
    </row>
    <row r="4" spans="1:7" ht="14.25" x14ac:dyDescent="0.2">
      <c r="A4" s="86" t="s">
        <v>60</v>
      </c>
      <c r="B4" s="87" t="s">
        <v>27</v>
      </c>
      <c r="C4" s="90">
        <v>0.2</v>
      </c>
      <c r="D4" s="89"/>
    </row>
    <row r="5" spans="1:7" ht="14.25" x14ac:dyDescent="0.2">
      <c r="A5" s="86" t="s">
        <v>61</v>
      </c>
      <c r="B5" s="87" t="s">
        <v>62</v>
      </c>
      <c r="C5" s="90">
        <v>1.4999999999999999E-2</v>
      </c>
      <c r="D5" s="89"/>
    </row>
    <row r="6" spans="1:7" ht="14.25" x14ac:dyDescent="0.2">
      <c r="A6" s="86" t="s">
        <v>63</v>
      </c>
      <c r="B6" s="87" t="s">
        <v>64</v>
      </c>
      <c r="C6" s="90">
        <v>0.01</v>
      </c>
      <c r="D6" s="89"/>
    </row>
    <row r="7" spans="1:7" ht="14.25" x14ac:dyDescent="0.2">
      <c r="A7" s="86" t="s">
        <v>65</v>
      </c>
      <c r="B7" s="87" t="s">
        <v>66</v>
      </c>
      <c r="C7" s="90">
        <v>2E-3</v>
      </c>
      <c r="D7" s="89"/>
    </row>
    <row r="8" spans="1:7" ht="14.25" x14ac:dyDescent="0.2">
      <c r="A8" s="86" t="s">
        <v>67</v>
      </c>
      <c r="B8" s="87" t="s">
        <v>68</v>
      </c>
      <c r="C8" s="90">
        <v>6.0000000000000001E-3</v>
      </c>
      <c r="D8" s="89"/>
    </row>
    <row r="9" spans="1:7" ht="14.25" x14ac:dyDescent="0.2">
      <c r="A9" s="86" t="s">
        <v>69</v>
      </c>
      <c r="B9" s="87" t="s">
        <v>70</v>
      </c>
      <c r="C9" s="90">
        <v>2.5000000000000001E-2</v>
      </c>
      <c r="D9" s="89"/>
    </row>
    <row r="10" spans="1:7" ht="14.25" x14ac:dyDescent="0.2">
      <c r="A10" s="86" t="s">
        <v>71</v>
      </c>
      <c r="B10" s="87" t="s">
        <v>72</v>
      </c>
      <c r="C10" s="90">
        <v>0.03</v>
      </c>
      <c r="D10" s="89"/>
    </row>
    <row r="11" spans="1:7" ht="14.25" x14ac:dyDescent="0.2">
      <c r="A11" s="86" t="s">
        <v>73</v>
      </c>
      <c r="B11" s="87" t="s">
        <v>28</v>
      </c>
      <c r="C11" s="90">
        <v>0.08</v>
      </c>
      <c r="D11" s="89"/>
    </row>
    <row r="12" spans="1:7" ht="15" x14ac:dyDescent="0.2">
      <c r="A12" s="86" t="s">
        <v>74</v>
      </c>
      <c r="B12" s="91" t="s">
        <v>75</v>
      </c>
      <c r="C12" s="92">
        <f>SUM(C4:C11)</f>
        <v>0.36800000000000005</v>
      </c>
      <c r="D12" s="89"/>
    </row>
    <row r="13" spans="1:7" ht="15" x14ac:dyDescent="0.2">
      <c r="A13" s="93"/>
      <c r="B13" s="94"/>
      <c r="C13" s="95"/>
      <c r="D13" s="89"/>
    </row>
    <row r="14" spans="1:7" ht="14.25" x14ac:dyDescent="0.2">
      <c r="A14" s="86" t="s">
        <v>76</v>
      </c>
      <c r="B14" s="96" t="s">
        <v>77</v>
      </c>
      <c r="C14" s="90">
        <f>ROUND(IF('[1]3.CAGED'!C28&gt;24,(1-12/'[1]3.CAGED'!C28)*0.1111,0.1111-C23),4)</f>
        <v>6.1899999999999997E-2</v>
      </c>
      <c r="D14" s="89"/>
    </row>
    <row r="15" spans="1:7" ht="14.25" x14ac:dyDescent="0.2">
      <c r="A15" s="86" t="s">
        <v>78</v>
      </c>
      <c r="B15" s="96" t="s">
        <v>79</v>
      </c>
      <c r="C15" s="90">
        <f>ROUND('[1]3.CAGED'!C32/'[1]3.CAGED'!C29,4)</f>
        <v>8.3299999999999999E-2</v>
      </c>
      <c r="D15" s="89"/>
    </row>
    <row r="16" spans="1:7" ht="14.25" x14ac:dyDescent="0.2">
      <c r="A16" s="86" t="s">
        <v>80</v>
      </c>
      <c r="B16" s="96" t="s">
        <v>81</v>
      </c>
      <c r="C16" s="90">
        <v>5.9999999999999995E-4</v>
      </c>
      <c r="D16" s="89"/>
    </row>
    <row r="17" spans="1:8" ht="14.25" x14ac:dyDescent="0.2">
      <c r="A17" s="86" t="s">
        <v>82</v>
      </c>
      <c r="B17" s="96" t="s">
        <v>83</v>
      </c>
      <c r="C17" s="90">
        <v>8.2000000000000007E-3</v>
      </c>
      <c r="D17" s="89"/>
    </row>
    <row r="18" spans="1:8" ht="14.25" x14ac:dyDescent="0.2">
      <c r="A18" s="86" t="s">
        <v>84</v>
      </c>
      <c r="B18" s="96" t="s">
        <v>85</v>
      </c>
      <c r="C18" s="90">
        <v>3.0999999999999999E-3</v>
      </c>
      <c r="D18" s="89"/>
    </row>
    <row r="19" spans="1:8" ht="14.25" x14ac:dyDescent="0.2">
      <c r="A19" s="86" t="s">
        <v>86</v>
      </c>
      <c r="B19" s="96" t="s">
        <v>87</v>
      </c>
      <c r="C19" s="90">
        <v>1.66E-2</v>
      </c>
      <c r="D19" s="89"/>
    </row>
    <row r="20" spans="1:8" ht="15" x14ac:dyDescent="0.2">
      <c r="A20" s="86" t="s">
        <v>88</v>
      </c>
      <c r="B20" s="91" t="s">
        <v>89</v>
      </c>
      <c r="C20" s="92">
        <f>SUM(C14:C19)</f>
        <v>0.17369999999999999</v>
      </c>
      <c r="D20" s="97"/>
    </row>
    <row r="21" spans="1:8" ht="15" x14ac:dyDescent="0.2">
      <c r="A21" s="93"/>
      <c r="B21" s="94"/>
      <c r="C21" s="95"/>
      <c r="D21" s="97"/>
    </row>
    <row r="22" spans="1:8" ht="14.25" x14ac:dyDescent="0.2">
      <c r="A22" s="86" t="s">
        <v>90</v>
      </c>
      <c r="B22" s="87" t="s">
        <v>91</v>
      </c>
      <c r="C22" s="90">
        <f>ROUND(('[1]3.CAGED'!C33) *'[1]3.CAGED'!C26/'[1]3.CAGED'!C29,4)</f>
        <v>2.5600000000000001E-2</v>
      </c>
      <c r="D22" s="89"/>
      <c r="E22" s="98"/>
    </row>
    <row r="23" spans="1:8" ht="14.25" x14ac:dyDescent="0.2">
      <c r="A23" s="86" t="s">
        <v>92</v>
      </c>
      <c r="B23" s="87" t="s">
        <v>93</v>
      </c>
      <c r="C23" s="90">
        <f>ROUND(IF('[1]3.CAGED'!C28&gt;12,12/'[1]3.CAGED'!C28*0.1111,0.1111),4)</f>
        <v>4.9200000000000001E-2</v>
      </c>
      <c r="D23" s="89"/>
      <c r="H23" s="99"/>
    </row>
    <row r="24" spans="1:8" ht="14.25" x14ac:dyDescent="0.2">
      <c r="A24" s="86" t="s">
        <v>94</v>
      </c>
      <c r="B24" s="87" t="s">
        <v>95</v>
      </c>
      <c r="C24" s="90">
        <f>C22*C23</f>
        <v>1.2595200000000001E-3</v>
      </c>
      <c r="D24" s="89"/>
      <c r="E24" s="98"/>
    </row>
    <row r="25" spans="1:8" ht="14.25" x14ac:dyDescent="0.2">
      <c r="A25" s="86" t="s">
        <v>96</v>
      </c>
      <c r="B25" s="87" t="s">
        <v>97</v>
      </c>
      <c r="C25" s="90">
        <f>ROUND(('[1]3.CAGED'!C29+'[1]3.CAGED'!C30+'[1]3.CAGED'!C32)/'[1]3.CAGED'!C27*'[1]3.CAGED'!C34*'[1]3.CAGED'!C35*'[1]3.CAGED'!C26/'[1]3.CAGED'!C29,4)</f>
        <v>2.0500000000000001E-2</v>
      </c>
      <c r="D25" s="89"/>
      <c r="G25" s="98"/>
    </row>
    <row r="26" spans="1:8" ht="14.25" x14ac:dyDescent="0.2">
      <c r="A26" s="86" t="s">
        <v>98</v>
      </c>
      <c r="B26" s="87" t="s">
        <v>99</v>
      </c>
      <c r="C26" s="90">
        <f>ROUND(('[1]3.CAGED'!C31/'[1]3.CAGED'!C29)*'[1]3.CAGED'!C26/12,4)</f>
        <v>1.8E-3</v>
      </c>
      <c r="D26" s="89"/>
    </row>
    <row r="27" spans="1:8" ht="15" x14ac:dyDescent="0.2">
      <c r="A27" s="86" t="s">
        <v>100</v>
      </c>
      <c r="B27" s="91" t="s">
        <v>101</v>
      </c>
      <c r="C27" s="92">
        <f>SUM(C22:C26)</f>
        <v>9.8359520000000006E-2</v>
      </c>
      <c r="D27" s="97"/>
    </row>
    <row r="28" spans="1:8" ht="15" x14ac:dyDescent="0.2">
      <c r="A28" s="93"/>
      <c r="B28" s="94"/>
      <c r="C28" s="95"/>
      <c r="D28" s="97"/>
    </row>
    <row r="29" spans="1:8" ht="14.25" x14ac:dyDescent="0.2">
      <c r="A29" s="86" t="s">
        <v>102</v>
      </c>
      <c r="B29" s="87" t="s">
        <v>103</v>
      </c>
      <c r="C29" s="90">
        <f>ROUND(C12*C20,4)</f>
        <v>6.3899999999999998E-2</v>
      </c>
      <c r="D29" s="89"/>
    </row>
    <row r="30" spans="1:8" ht="28.5" x14ac:dyDescent="0.2">
      <c r="A30" s="86" t="s">
        <v>104</v>
      </c>
      <c r="B30" s="100" t="s">
        <v>105</v>
      </c>
      <c r="C30" s="90">
        <f>ROUND((C22*C11),4)</f>
        <v>2E-3</v>
      </c>
      <c r="D30" s="89"/>
    </row>
    <row r="31" spans="1:8" ht="15" x14ac:dyDescent="0.2">
      <c r="A31" s="86" t="s">
        <v>106</v>
      </c>
      <c r="B31" s="91" t="s">
        <v>107</v>
      </c>
      <c r="C31" s="92">
        <f>SUM(C29:C30)</f>
        <v>6.59E-2</v>
      </c>
      <c r="D31" s="97"/>
    </row>
    <row r="32" spans="1:8" ht="15.75" thickBot="1" x14ac:dyDescent="0.25">
      <c r="A32" s="101"/>
      <c r="B32" s="102" t="s">
        <v>108</v>
      </c>
      <c r="C32" s="103">
        <f>C31+C27+C20+C12</f>
        <v>0.70595951999999995</v>
      </c>
      <c r="D32" s="89"/>
    </row>
    <row r="33" spans="1:4" ht="15" x14ac:dyDescent="0.2">
      <c r="A33" s="89"/>
      <c r="B33" s="104"/>
      <c r="C33" s="105"/>
      <c r="D33" s="89"/>
    </row>
    <row r="34" spans="1:4" ht="14.25" x14ac:dyDescent="0.2">
      <c r="A34" s="89"/>
      <c r="B34" s="89"/>
      <c r="C34" s="106"/>
      <c r="D34" s="89"/>
    </row>
    <row r="35" spans="1:4" ht="14.25" x14ac:dyDescent="0.2">
      <c r="A35" s="89"/>
      <c r="B35" s="89"/>
      <c r="C35" s="106"/>
      <c r="D35" s="89"/>
    </row>
    <row r="36" spans="1:4" ht="14.25" x14ac:dyDescent="0.2">
      <c r="A36" s="89"/>
      <c r="B36" s="89"/>
      <c r="C36" s="106"/>
      <c r="D36" s="89"/>
    </row>
    <row r="37" spans="1:4" ht="14.25" x14ac:dyDescent="0.2">
      <c r="A37" s="89"/>
      <c r="B37" s="89"/>
      <c r="C37" s="106"/>
      <c r="D37" s="89"/>
    </row>
    <row r="38" spans="1:4" ht="15" x14ac:dyDescent="0.2">
      <c r="A38" s="89"/>
      <c r="B38" s="104"/>
      <c r="C38" s="105"/>
      <c r="D38" s="89"/>
    </row>
    <row r="39" spans="1:4" ht="15" x14ac:dyDescent="0.2">
      <c r="A39" s="97"/>
      <c r="B39" s="104"/>
      <c r="C39" s="105"/>
      <c r="D39" s="97"/>
    </row>
    <row r="40" spans="1:4" ht="16.5" x14ac:dyDescent="0.2">
      <c r="A40" s="107"/>
    </row>
    <row r="41" spans="1:4" x14ac:dyDescent="0.2">
      <c r="A41" s="108"/>
      <c r="B41" s="109"/>
      <c r="C41" s="109"/>
    </row>
    <row r="42" spans="1:4" ht="14.25" x14ac:dyDescent="0.2">
      <c r="A42" s="89"/>
      <c r="B42" s="110"/>
      <c r="C42" s="109"/>
    </row>
    <row r="43" spans="1:4" ht="14.25" x14ac:dyDescent="0.2">
      <c r="A43" s="89"/>
      <c r="B43" s="110"/>
      <c r="C43" s="89"/>
    </row>
    <row r="44" spans="1:4" ht="14.25" x14ac:dyDescent="0.2">
      <c r="A44" s="89"/>
      <c r="B44" s="106"/>
      <c r="C44" s="109"/>
    </row>
    <row r="45" spans="1:4" ht="14.25" x14ac:dyDescent="0.2">
      <c r="A45" s="89"/>
      <c r="B45" s="110"/>
      <c r="C45" s="89"/>
    </row>
    <row r="46" spans="1:4" ht="14.25" x14ac:dyDescent="0.2">
      <c r="A46" s="89"/>
      <c r="B46" s="106"/>
      <c r="C46" s="109"/>
    </row>
    <row r="47" spans="1:4" ht="14.25" x14ac:dyDescent="0.2">
      <c r="A47" s="89"/>
      <c r="B47" s="110"/>
      <c r="C47" s="89"/>
    </row>
    <row r="48" spans="1:4" ht="14.25" x14ac:dyDescent="0.2">
      <c r="A48" s="89"/>
      <c r="B48" s="106"/>
      <c r="C48" s="109"/>
    </row>
    <row r="49" spans="1:3" ht="14.25" x14ac:dyDescent="0.2">
      <c r="A49" s="89"/>
      <c r="B49" s="110"/>
      <c r="C49" s="89"/>
    </row>
    <row r="50" spans="1:3" ht="14.25" x14ac:dyDescent="0.2">
      <c r="A50" s="89"/>
      <c r="B50" s="106"/>
      <c r="C50" s="109"/>
    </row>
    <row r="51" spans="1:3" ht="16.5" x14ac:dyDescent="0.2">
      <c r="A51" s="107"/>
    </row>
    <row r="54" spans="1:3" x14ac:dyDescent="0.2">
      <c r="A54" s="111"/>
    </row>
  </sheetData>
  <mergeCells count="1">
    <mergeCell ref="A2:C2"/>
  </mergeCells>
  <pageMargins left="0.90551181102362199" right="0.51181102362204722" top="0.74803149606299213" bottom="0.74803149606299213" header="0.31496062992125984" footer="0.31496062992125984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Balsa + Rebocador 20km</vt:lpstr>
      <vt:lpstr>Encargos Sociais</vt:lpstr>
      <vt:lpstr>'Encargos Sociais'!Area_de_impressao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Abigail Bertola Abade</dc:creator>
  <cp:lastModifiedBy>Marcela Abigail Bertola Abade</cp:lastModifiedBy>
  <cp:lastPrinted>2025-03-07T12:08:54Z</cp:lastPrinted>
  <dcterms:created xsi:type="dcterms:W3CDTF">2024-04-30T17:16:06Z</dcterms:created>
  <dcterms:modified xsi:type="dcterms:W3CDTF">2025-04-08T17:28:16Z</dcterms:modified>
</cp:coreProperties>
</file>