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umerto.brandao\Desktop\Envio\CBMRS\"/>
    </mc:Choice>
  </mc:AlternateContent>
  <bookViews>
    <workbookView xWindow="-120" yWindow="-120" windowWidth="20730" windowHeight="11040"/>
  </bookViews>
  <sheets>
    <sheet name="PO" sheetId="6" r:id="rId1"/>
    <sheet name="CPU" sheetId="5" r:id="rId2"/>
    <sheet name="Cronograma" sheetId="7" r:id="rId3"/>
  </sheets>
  <definedNames>
    <definedName name="_xlnm._FilterDatabase" localSheetId="1" hidden="1">CPU!$B$7:$P$8</definedName>
    <definedName name="_xlnm.Print_Area" localSheetId="1">CPU!$A$1:$P$49</definedName>
    <definedName name="_xlnm.Print_Area" localSheetId="0">PO!$A$1:$O$49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7" l="1"/>
  <c r="I13" i="7"/>
  <c r="I11" i="7"/>
  <c r="I10" i="7"/>
  <c r="G14" i="7"/>
  <c r="G13" i="7"/>
  <c r="G11" i="7"/>
  <c r="G10" i="7"/>
  <c r="E14" i="7"/>
  <c r="E13" i="7"/>
  <c r="E11" i="7"/>
  <c r="E10" i="7"/>
  <c r="J14" i="7"/>
  <c r="J10" i="7"/>
  <c r="J11" i="7"/>
  <c r="J12" i="7"/>
  <c r="J13" i="7"/>
  <c r="J9" i="7"/>
  <c r="C14" i="7" l="1"/>
  <c r="C13" i="7" l="1"/>
  <c r="C12" i="7" l="1"/>
  <c r="C11" i="7"/>
  <c r="C10" i="7"/>
  <c r="C9" i="7" l="1"/>
  <c r="F38" i="5" l="1"/>
  <c r="M42" i="5"/>
  <c r="O42" i="5" s="1"/>
  <c r="L42" i="5"/>
  <c r="J42" i="5"/>
  <c r="G42" i="5"/>
  <c r="I42" i="5" s="1"/>
  <c r="F42" i="5"/>
  <c r="D42" i="5"/>
  <c r="M41" i="5"/>
  <c r="O41" i="5" s="1"/>
  <c r="L41" i="5"/>
  <c r="J41" i="5"/>
  <c r="G41" i="5"/>
  <c r="I41" i="5" s="1"/>
  <c r="F41" i="5"/>
  <c r="D41" i="5"/>
  <c r="M40" i="5"/>
  <c r="O40" i="5" s="1"/>
  <c r="L40" i="5"/>
  <c r="J40" i="5"/>
  <c r="G40" i="5"/>
  <c r="I40" i="5" s="1"/>
  <c r="F40" i="5"/>
  <c r="D40" i="5"/>
  <c r="M39" i="5"/>
  <c r="O39" i="5" s="1"/>
  <c r="L39" i="5"/>
  <c r="J39" i="5"/>
  <c r="G39" i="5"/>
  <c r="I39" i="5" s="1"/>
  <c r="F39" i="5"/>
  <c r="D39" i="5"/>
  <c r="M38" i="5"/>
  <c r="O38" i="5" s="1"/>
  <c r="L38" i="5"/>
  <c r="J38" i="5"/>
  <c r="Q37" i="5"/>
  <c r="G9" i="7" l="1"/>
  <c r="I9" i="7"/>
  <c r="E9" i="7"/>
  <c r="O37" i="5"/>
  <c r="M35" i="5" l="1"/>
  <c r="O35" i="5" s="1"/>
  <c r="L35" i="5"/>
  <c r="J35" i="5"/>
  <c r="G35" i="5"/>
  <c r="I35" i="5" s="1"/>
  <c r="F35" i="5"/>
  <c r="D35" i="5"/>
  <c r="M34" i="5"/>
  <c r="O34" i="5" s="1"/>
  <c r="L34" i="5"/>
  <c r="J34" i="5"/>
  <c r="G34" i="5"/>
  <c r="I34" i="5" s="1"/>
  <c r="F34" i="5"/>
  <c r="D34" i="5"/>
  <c r="M33" i="5"/>
  <c r="O33" i="5" s="1"/>
  <c r="L33" i="5"/>
  <c r="J33" i="5"/>
  <c r="G33" i="5"/>
  <c r="I33" i="5" s="1"/>
  <c r="F33" i="5"/>
  <c r="D33" i="5"/>
  <c r="M32" i="5"/>
  <c r="O32" i="5" s="1"/>
  <c r="L32" i="5"/>
  <c r="J32" i="5"/>
  <c r="G32" i="5"/>
  <c r="I32" i="5" s="1"/>
  <c r="F32" i="5"/>
  <c r="D32" i="5"/>
  <c r="M31" i="5"/>
  <c r="O31" i="5" s="1"/>
  <c r="L31" i="5"/>
  <c r="J31" i="5"/>
  <c r="F31" i="5"/>
  <c r="D31" i="5"/>
  <c r="Q30" i="5"/>
  <c r="M28" i="5"/>
  <c r="O28" i="5" s="1"/>
  <c r="L28" i="5"/>
  <c r="J28" i="5"/>
  <c r="G28" i="5"/>
  <c r="I28" i="5" s="1"/>
  <c r="F28" i="5"/>
  <c r="D28" i="5"/>
  <c r="M27" i="5"/>
  <c r="O27" i="5" s="1"/>
  <c r="L27" i="5"/>
  <c r="J27" i="5"/>
  <c r="G27" i="5"/>
  <c r="I27" i="5" s="1"/>
  <c r="F27" i="5"/>
  <c r="D27" i="5"/>
  <c r="M26" i="5"/>
  <c r="O26" i="5" s="1"/>
  <c r="L26" i="5"/>
  <c r="J26" i="5"/>
  <c r="G26" i="5"/>
  <c r="I26" i="5" s="1"/>
  <c r="F26" i="5"/>
  <c r="D26" i="5"/>
  <c r="M25" i="5"/>
  <c r="O25" i="5" s="1"/>
  <c r="L25" i="5"/>
  <c r="J25" i="5"/>
  <c r="G25" i="5"/>
  <c r="I25" i="5" s="1"/>
  <c r="F25" i="5"/>
  <c r="D25" i="5"/>
  <c r="M24" i="5"/>
  <c r="O24" i="5" s="1"/>
  <c r="L24" i="5"/>
  <c r="J24" i="5"/>
  <c r="G24" i="5"/>
  <c r="I24" i="5" s="1"/>
  <c r="F24" i="5"/>
  <c r="D24" i="5"/>
  <c r="Q23" i="5"/>
  <c r="Q16" i="5"/>
  <c r="Q9" i="5"/>
  <c r="O30" i="5" l="1"/>
  <c r="I23" i="5"/>
  <c r="O23" i="5"/>
  <c r="P23" i="5" l="1"/>
  <c r="D18" i="7" l="1"/>
  <c r="O46" i="5"/>
  <c r="M46" i="6" l="1"/>
  <c r="D38" i="5" l="1"/>
  <c r="G31" i="5"/>
  <c r="I31" i="5" s="1"/>
  <c r="I30" i="5" s="1"/>
  <c r="G38" i="5"/>
  <c r="I38" i="5" s="1"/>
  <c r="I37" i="5" s="1"/>
  <c r="P30" i="5" l="1"/>
  <c r="P37" i="5"/>
  <c r="E12" i="7" l="1"/>
  <c r="I12" i="7"/>
  <c r="I15" i="7" s="1"/>
  <c r="G12" i="7"/>
  <c r="G15" i="7"/>
  <c r="E15" i="7"/>
  <c r="F15" i="7" l="1"/>
  <c r="H15" i="7"/>
  <c r="E16" i="7"/>
  <c r="D15" i="7"/>
  <c r="D16" i="7" l="1"/>
  <c r="G16" i="7"/>
  <c r="I16" i="7" l="1"/>
  <c r="H16" i="7" s="1"/>
  <c r="F16" i="7"/>
</calcChain>
</file>

<file path=xl/sharedStrings.xml><?xml version="1.0" encoding="utf-8"?>
<sst xmlns="http://schemas.openxmlformats.org/spreadsheetml/2006/main" count="235" uniqueCount="136">
  <si>
    <t>Endereço: RUA GAL. FLORES DA CUNHA, 245 - TRIUNFO</t>
  </si>
  <si>
    <t>CÓDIGO</t>
  </si>
  <si>
    <t>UND</t>
  </si>
  <si>
    <r>
      <t xml:space="preserve">Cliente: </t>
    </r>
    <r>
      <rPr>
        <u/>
        <sz val="12"/>
        <color theme="1"/>
        <rFont val="Calibri"/>
        <family val="2"/>
        <scheme val="minor"/>
      </rPr>
      <t>PREFEITURA MUNICIPAL DE TRIUNFO</t>
    </r>
  </si>
  <si>
    <t>ITEM</t>
  </si>
  <si>
    <t>DISCRIMINAÇÃO</t>
  </si>
  <si>
    <t>SERVIÇO</t>
  </si>
  <si>
    <t>UND. / REF.</t>
  </si>
  <si>
    <t>MATERIAL</t>
  </si>
  <si>
    <t>CUSTO</t>
  </si>
  <si>
    <t>COEF.</t>
  </si>
  <si>
    <t>TOTAL MAT</t>
  </si>
  <si>
    <t>REF.</t>
  </si>
  <si>
    <t>MÃO DE OBRA</t>
  </si>
  <si>
    <t xml:space="preserve">CUSTO </t>
  </si>
  <si>
    <t>TOTAL MO</t>
  </si>
  <si>
    <t>TOTAL COMPOSIÇÃO</t>
  </si>
  <si>
    <t>COMPOSIÇÕES DE CUSTO - SEM BDI</t>
  </si>
  <si>
    <t>CUSTO MATERIAL</t>
  </si>
  <si>
    <t>CUSTO MÃO DE OBRA</t>
  </si>
  <si>
    <t>PLANILHA DE ORÇAMENTO GLOBAL</t>
  </si>
  <si>
    <t>DESCRIÇÃO</t>
  </si>
  <si>
    <t>QTD</t>
  </si>
  <si>
    <t>TOTAL</t>
  </si>
  <si>
    <t>BDI</t>
  </si>
  <si>
    <t>FONTE REFER.</t>
  </si>
  <si>
    <t>VALOR UNITÁRIO</t>
  </si>
  <si>
    <t>VALOR TOTAL COM BDI</t>
  </si>
  <si>
    <t>SUBTOTAL ITEM 1:</t>
  </si>
  <si>
    <t>TOTAL DO ORÇAMENTO:</t>
  </si>
  <si>
    <t>Observações:</t>
  </si>
  <si>
    <t>Triunfo/RS,</t>
  </si>
  <si>
    <t>CRONOGRAMA</t>
  </si>
  <si>
    <t>VALOR (R$)</t>
  </si>
  <si>
    <t>% EXECUÇÃO</t>
  </si>
  <si>
    <t>TOTAL DA ETAPA</t>
  </si>
  <si>
    <t>TOTAL ACUMULADO</t>
  </si>
  <si>
    <t>CP-01</t>
  </si>
  <si>
    <t xml:space="preserve">- BDI: </t>
  </si>
  <si>
    <t>CP-02</t>
  </si>
  <si>
    <t>CP-03</t>
  </si>
  <si>
    <t>CP-04</t>
  </si>
  <si>
    <t>CP-05</t>
  </si>
  <si>
    <t>COTAÇÃO 01</t>
  </si>
  <si>
    <t>PREÇO UNITÁRIO TOTAL</t>
  </si>
  <si>
    <t>PRÓPRIA</t>
  </si>
  <si>
    <t>30 DIAS</t>
  </si>
  <si>
    <t>ADMINISTRAÇÃO DE OBRA</t>
  </si>
  <si>
    <t>SUPRAESTRUTURA</t>
  </si>
  <si>
    <t>LOCAÇÃO DE ANDAIME METÁLICO TIPO FACHADEIRO, LARGURA DE 1,20 M X ALTURA DE 2,00 M POR PAINEL, INCLUINDO DIAGONAIS EM X, BARRAS DE LIGAÇÃO, SAPATAS E DEMAIS ITENS NECESSÁRIOS (NÃO INCLUI INSTALAÇÃO)</t>
  </si>
  <si>
    <t>MONTAGEM E DESMONTAGEM DE ANDAIME MODULAR FACHADEIRO, COM PISO METÁLICO, PARA EDIFICAÇÕES COM MÚLTIPLOS PAVIMENTOS (EXCLUSIVE ANDAIME)</t>
  </si>
  <si>
    <t>SINAPI</t>
  </si>
  <si>
    <t>CARGA, MANOBRA E DESCARGA DE ENTULHO EM CAMINHÃO BASCULANTE 10 M³ - CARGA COM ESCAVADEIRA HIDRÁULICA (CAÇAMBA DE 0,80 M³ / 111 HP) E DESCARGA LIVRE</t>
  </si>
  <si>
    <t>TRANSPORTE COM CAMINHÃO BASCULANTE DE 10 M³, EM VIA URBANA PAVIMENTADA, DMT ATÉ 30 KM</t>
  </si>
  <si>
    <t>SUBTOTAL ITEM 2:</t>
  </si>
  <si>
    <t>SUBTOTAL ITEM 4:</t>
  </si>
  <si>
    <t>SUBTOTAL ITEM 5:</t>
  </si>
  <si>
    <t>60 DIAS</t>
  </si>
  <si>
    <t>Obra: ADEQUAÇÃO DE GARAGEM - CBMRS</t>
  </si>
  <si>
    <t>M2</t>
  </si>
  <si>
    <t>M</t>
  </si>
  <si>
    <t>M3</t>
  </si>
  <si>
    <t>M3XKM</t>
  </si>
  <si>
    <t>INFRAESTRUTURA E TERRAPLENAGEM</t>
  </si>
  <si>
    <t>PAVIMENTO</t>
  </si>
  <si>
    <t>ALVENARIA</t>
  </si>
  <si>
    <t>DEMOLIÇÕES E REMOÇÕES</t>
  </si>
  <si>
    <t>DEMOLIÇÃO DE ALVENARIA DE TIJOLO MACIÇO, DE FORMA MANUAL, SEM REAPROVEITAMENTO</t>
  </si>
  <si>
    <t>REMOÇÃO DE JANELAS, DE FORMA MANUAL, SEM REAPROVEITAMENTO</t>
  </si>
  <si>
    <t>DEMOLIÇÃO DE LAJES, DE FORMA MECANIZADA COM MARTELETE, SEM REAPROVEITAMENTO</t>
  </si>
  <si>
    <t>DEMOLIÇÃO DE PILARES E VIGAS EM CONCRETO ARMADO, DE FORMA MANUAL, SEM REAPROVEITAMENTO</t>
  </si>
  <si>
    <t>REGULARIZAÇÃO E COMPACTAÇÃO DE SUBLEITO</t>
  </si>
  <si>
    <t>EXECUÇÃO E COMPACTAÇÃO DE BASE E OU SUB BASE PARA PAVIMENTAÇÃO DE BRITA GRADUADA SIMPLES - EXCLUSIVE CARGA E TRANSPORTE</t>
  </si>
  <si>
    <t>ASSENTAMENTO DE GUIA (MEIO-FIO) EM TRECHO RETO, CONFECCIONADA EM CONCRETO PRÉ-FABRICADO, DIMENSÇOES 100X15X30 CM (COMPRIMENTO X BASE INFERIOR X BASE SUPERIOR X ALTURA), PARA VIAS URBANAS</t>
  </si>
  <si>
    <t>CARGA, MANOBRA E DESCARGA DE SOLOS E MATERIAIS GRANULARES EM CAMINHÃO BASCULANTE 10 M³ - CARGA COM PÁ CARREGADEIRA (CAÇAMBA DE 1,7 A 2,8 M³ / 128 HP) E DESCARGA LIVRE</t>
  </si>
  <si>
    <t>FABRICAÇÃO DE FORMA PARA VIGAS, COM MADEIRA SERRADA, E = 25 MM</t>
  </si>
  <si>
    <t>ARMAÇÃO DE PILAR OU VIGA DE ESTRUTURA CONVENCIONAL DE CONCRETO ARMADO UTILIZANDO AÇO CA-60 DE 5,0 MM - MONTAGEM</t>
  </si>
  <si>
    <t>KG</t>
  </si>
  <si>
    <t>ARMAÇÃO DE PILAR OU VIGA DE ESTRUTURA CONVENCIONAL DE CONCRETO ARMADO UTILIZANDO AÇO CA-50 DE 12,5 MM - MONTAGEM</t>
  </si>
  <si>
    <t>CONCRETAGEM DE VIGAS E LAJES, FCK=25 MPA, PARA QUALQUER TIPO DE LAJE COM BALDES, EM EDIFICAÇÃO TÉRREA - LANÇAMENTO, ADENSAMENTO E ACABAMENTO</t>
  </si>
  <si>
    <t>ALVENARIA DE VEDAÇÃO DE BLOCOS CERÂMICOS MACIÇOS DE 5X10X20CM (ESPESSURA 10CM) E ARGAMASSA DE ASSENTAMENTO COM PREPARO EM BETONEIRA</t>
  </si>
  <si>
    <t>EXECUÇÃO DE PONTOS DE ANCORAGEM DE ESTRUTURAS DE CONCRETO COM CHUMBAMENTO QUÍMICO</t>
  </si>
  <si>
    <t>PERFURATRIZ MANUAL, TORQUE MÁXIMO 83 N.M, POTÊNCIA 5 CV, COM DIÂMETRO MÁXIMO 4" - CHP DIURNO</t>
  </si>
  <si>
    <t>CHP</t>
  </si>
  <si>
    <t>PERFURATRIZ MANUAL, TORQUE MÁXIMO 83 N.M, POTÊNCIA 5 CV, COM DIÂMETRO MÁXIMO 4" - CHI DIURNO</t>
  </si>
  <si>
    <t>CHI</t>
  </si>
  <si>
    <t>ARMADOR COM ENCARGOS COMPLEMENTARES</t>
  </si>
  <si>
    <t>H</t>
  </si>
  <si>
    <t>OPERADOR DE MÁQUINAS E EQUIPAMENTOS COM ENCARGOS COMPLEMENTARES</t>
  </si>
  <si>
    <t>SERVENTE COM ENCARGOS COMPLEMENTARES</t>
  </si>
  <si>
    <t>PÓRTICO EM PERFIL METÁLICO - FORNECIMENTO E INSTALAÇÃO</t>
  </si>
  <si>
    <t>PERFIL "H" DE AÇO LAMINADO, "W" 200 X 35,9</t>
  </si>
  <si>
    <t>CANTONEIRA AÇO ABAS IGUAIS (QUALQUER BITOLA), ESPESSURA ENTRE 1/8" E 1/4"</t>
  </si>
  <si>
    <t>CHAPA DE AÇO GROSSA, ASTM A36, E = 3/4", (19,05 MM) 149,39 KG/M2</t>
  </si>
  <si>
    <t>PARAFUSO ZINCADO, SEXTAVADO, COM ROSCA INTEIRA, DIÂMETRO 5/8", COMPRIMENTO 2 1/4"</t>
  </si>
  <si>
    <t>SERRALHEIRO COM ENCARGOS COMPLEMENTARES</t>
  </si>
  <si>
    <t>MONTADOR DE ESTRUTURA METÁLICA COM ENCARGOS COMPLEMENTARES</t>
  </si>
  <si>
    <t>EXECUÇÃO E COMPACTAÇÃO DE BASE E OU SUB BASE PARA PAVIMENTAÇÃO DE PEDRA RACHÃO - EXCLUSIVE CARGA E TRANSPORTE</t>
  </si>
  <si>
    <t>ESCAVAÇÃO HORIZONTAL EM SOLO DE 1A CATEGORIA COM TRATOR DE ESTEIRAS (100 HP/LÂMINA: 2,19M3)</t>
  </si>
  <si>
    <t>1.1</t>
  </si>
  <si>
    <t>1.2</t>
  </si>
  <si>
    <t>1.3</t>
  </si>
  <si>
    <t>1.4</t>
  </si>
  <si>
    <t>1.5</t>
  </si>
  <si>
    <t>2.1</t>
  </si>
  <si>
    <t>3.1</t>
  </si>
  <si>
    <t>3.2</t>
  </si>
  <si>
    <t>4.1</t>
  </si>
  <si>
    <t>4.2</t>
  </si>
  <si>
    <t>5.1</t>
  </si>
  <si>
    <t>6.1</t>
  </si>
  <si>
    <t>SUBTOTAL ITEM 6:</t>
  </si>
  <si>
    <t>SUBTOTAL ITEM 3:</t>
  </si>
  <si>
    <t>SINAPI - INSUMO</t>
  </si>
  <si>
    <t>M2XMÊS</t>
  </si>
  <si>
    <t>EXECUÇÃO DE PAVIMENTO EM PISO INTERTRAVADO, COM BLOCO 16 FACES DE 22 X 11 CM, ESPESSURA 8 CM</t>
  </si>
  <si>
    <t>CHUMBADOR QUÍMICO PARA ESTRUTURAS DE CONCRETO</t>
  </si>
  <si>
    <t>- Encargos Sociais: 112,88%</t>
  </si>
  <si>
    <t>- Data Base: 01/2024</t>
  </si>
  <si>
    <t xml:space="preserve">- Data Base: 01/2024
                          </t>
  </si>
  <si>
    <t>90 DIAS</t>
  </si>
  <si>
    <t>2.2</t>
  </si>
  <si>
    <t>2.3</t>
  </si>
  <si>
    <t>2.4</t>
  </si>
  <si>
    <t>4.3</t>
  </si>
  <si>
    <t>4.4</t>
  </si>
  <si>
    <t>4.5</t>
  </si>
  <si>
    <t>4.6</t>
  </si>
  <si>
    <t>6.2</t>
  </si>
  <si>
    <t>6.3</t>
  </si>
  <si>
    <t>6.4</t>
  </si>
  <si>
    <t>Planilha de Orçamento Global - Data: Abril de 2024</t>
  </si>
  <si>
    <t>Composições de Custo - Data: Abril de 2024</t>
  </si>
  <si>
    <t>Cronograma - Data: Abril de 2024</t>
  </si>
  <si>
    <t xml:space="preserve">- Responsável Técnico: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</si>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</sst>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5" formatCode="0.0000"/>
    <numFmt numFmtId="166" formatCode="_-&quot;R$&quot;\ * #,##0.0000_-;\-&quot;R$&quot;\ * #,##0.0000_-;_-&quot;R$&quot;\ * &quot;-&quot;????_-;_-@_-"/>
    <numFmt numFmtId="167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4" fontId="2" fillId="0" borderId="1" xfId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0" borderId="0" xfId="0" applyFont="1"/>
    <xf numFmtId="44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4" fillId="3" borderId="1" xfId="2" applyNumberFormat="1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left" vertical="center"/>
    </xf>
    <xf numFmtId="44" fontId="9" fillId="3" borderId="4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4" fontId="4" fillId="3" borderId="1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lef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right" vertical="center"/>
    </xf>
    <xf numFmtId="0" fontId="10" fillId="3" borderId="1" xfId="0" applyFont="1" applyFill="1" applyBorder="1" applyAlignment="1">
      <alignment horizontal="left" vertical="center" indent="10"/>
    </xf>
    <xf numFmtId="0" fontId="8" fillId="4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324970</xdr:colOff>
      <xdr:row>4</xdr:row>
      <xdr:rowOff>258487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4118" y="190500"/>
          <a:ext cx="896470" cy="10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33617</xdr:rowOff>
    </xdr:from>
    <xdr:to>
      <xdr:col>2</xdr:col>
      <xdr:colOff>212912</xdr:colOff>
      <xdr:row>4</xdr:row>
      <xdr:rowOff>258486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4118" y="190499"/>
          <a:ext cx="896470" cy="10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218" y="195543"/>
          <a:ext cx="699160" cy="7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9"/>
  <sheetViews>
    <sheetView showGridLines="0" tabSelected="1" view="pageBreakPreview" zoomScale="80" zoomScaleNormal="85" zoomScaleSheetLayoutView="80" workbookViewId="0">
      <selection activeCell="I30" sqref="I30"/>
    </sheetView>
  </sheetViews>
  <sheetFormatPr defaultRowHeight="12.75" x14ac:dyDescent="0.25"/>
  <cols>
    <col min="1" max="1" width="2.85546875" style="2" customWidth="1"/>
    <col min="2" max="2" width="9.140625" style="2"/>
    <col min="3" max="4" width="13.85546875" style="2" customWidth="1"/>
    <col min="5" max="5" width="51.42578125" style="2" customWidth="1"/>
    <col min="6" max="6" width="13.85546875" style="2" customWidth="1"/>
    <col min="7" max="7" width="9.140625" style="2"/>
    <col min="8" max="8" width="18.42578125" style="2" customWidth="1"/>
    <col min="9" max="10" width="18.28515625" style="2" customWidth="1"/>
    <col min="11" max="11" width="9.140625" style="2"/>
    <col min="12" max="14" width="18.28515625" style="2" customWidth="1"/>
    <col min="15" max="15" width="13.85546875" style="2" customWidth="1"/>
    <col min="16" max="16384" width="9.140625" style="2"/>
  </cols>
  <sheetData>
    <row r="2" spans="2:15" ht="21" customHeight="1" x14ac:dyDescent="0.25">
      <c r="B2" s="46" t="s">
        <v>131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2:15" ht="21" customHeight="1" x14ac:dyDescent="0.25">
      <c r="B3" s="49" t="s">
        <v>58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</row>
    <row r="4" spans="2:15" ht="21" customHeight="1" x14ac:dyDescent="0.25">
      <c r="B4" s="49" t="s">
        <v>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2:15" ht="21" customHeight="1" x14ac:dyDescent="0.25">
      <c r="B5" s="52" t="s">
        <v>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</row>
    <row r="6" spans="2:15" ht="15.75" x14ac:dyDescent="0.25">
      <c r="B6" s="55" t="s">
        <v>20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2:15" ht="15" customHeight="1" x14ac:dyDescent="0.25">
      <c r="B7" s="42" t="s">
        <v>4</v>
      </c>
      <c r="C7" s="42" t="s">
        <v>25</v>
      </c>
      <c r="D7" s="42" t="s">
        <v>1</v>
      </c>
      <c r="E7" s="42" t="s">
        <v>21</v>
      </c>
      <c r="F7" s="42" t="s">
        <v>22</v>
      </c>
      <c r="G7" s="42" t="s">
        <v>2</v>
      </c>
      <c r="H7" s="42" t="s">
        <v>26</v>
      </c>
      <c r="I7" s="42"/>
      <c r="J7" s="42"/>
      <c r="K7" s="42" t="s">
        <v>24</v>
      </c>
      <c r="L7" s="42" t="s">
        <v>27</v>
      </c>
      <c r="M7" s="42"/>
      <c r="N7" s="42"/>
      <c r="O7" s="41" t="s">
        <v>44</v>
      </c>
    </row>
    <row r="8" spans="2:15" x14ac:dyDescent="0.25">
      <c r="B8" s="42"/>
      <c r="C8" s="42"/>
      <c r="D8" s="42"/>
      <c r="E8" s="42"/>
      <c r="F8" s="42"/>
      <c r="G8" s="42"/>
      <c r="H8" s="7" t="s">
        <v>8</v>
      </c>
      <c r="I8" s="7" t="s">
        <v>13</v>
      </c>
      <c r="J8" s="7" t="s">
        <v>23</v>
      </c>
      <c r="K8" s="42"/>
      <c r="L8" s="7" t="s">
        <v>8</v>
      </c>
      <c r="M8" s="7" t="s">
        <v>13</v>
      </c>
      <c r="N8" s="7" t="s">
        <v>23</v>
      </c>
      <c r="O8" s="41"/>
    </row>
    <row r="9" spans="2:15" x14ac:dyDescent="0.25">
      <c r="B9" s="17">
        <v>1</v>
      </c>
      <c r="C9" s="38" t="s">
        <v>47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  <c r="O9" s="17"/>
    </row>
    <row r="10" spans="2:15" ht="51" x14ac:dyDescent="0.25">
      <c r="B10" s="6" t="s">
        <v>99</v>
      </c>
      <c r="C10" s="6" t="s">
        <v>113</v>
      </c>
      <c r="D10" s="6">
        <v>20193</v>
      </c>
      <c r="E10" s="9" t="s">
        <v>49</v>
      </c>
      <c r="F10" s="18">
        <v>8</v>
      </c>
      <c r="G10" s="6" t="s">
        <v>114</v>
      </c>
      <c r="H10" s="10">
        <v>18.75</v>
      </c>
      <c r="I10" s="10">
        <v>0</v>
      </c>
      <c r="J10" s="10">
        <v>18.75</v>
      </c>
      <c r="K10" s="19">
        <v>0.24</v>
      </c>
      <c r="L10" s="10">
        <v>186</v>
      </c>
      <c r="M10" s="10">
        <v>0</v>
      </c>
      <c r="N10" s="10">
        <v>186</v>
      </c>
      <c r="O10" s="10">
        <v>23.25</v>
      </c>
    </row>
    <row r="11" spans="2:15" ht="38.25" x14ac:dyDescent="0.25">
      <c r="B11" s="6" t="s">
        <v>100</v>
      </c>
      <c r="C11" s="6" t="s">
        <v>51</v>
      </c>
      <c r="D11" s="6">
        <v>97063</v>
      </c>
      <c r="E11" s="9" t="s">
        <v>50</v>
      </c>
      <c r="F11" s="18">
        <v>9.6</v>
      </c>
      <c r="G11" s="6" t="s">
        <v>59</v>
      </c>
      <c r="H11" s="10">
        <v>2.2200000000000002</v>
      </c>
      <c r="I11" s="10">
        <v>10.59</v>
      </c>
      <c r="J11" s="10">
        <v>12.81</v>
      </c>
      <c r="K11" s="19">
        <v>0.24</v>
      </c>
      <c r="L11" s="10">
        <v>26.42</v>
      </c>
      <c r="M11" s="10">
        <v>126.06</v>
      </c>
      <c r="N11" s="10">
        <v>152.48000000000002</v>
      </c>
      <c r="O11" s="10">
        <v>15.883333333333336</v>
      </c>
    </row>
    <row r="12" spans="2:15" ht="38.25" x14ac:dyDescent="0.25">
      <c r="B12" s="6" t="s">
        <v>101</v>
      </c>
      <c r="C12" s="6" t="s">
        <v>51</v>
      </c>
      <c r="D12" s="6">
        <v>100982</v>
      </c>
      <c r="E12" s="9" t="s">
        <v>52</v>
      </c>
      <c r="F12" s="18">
        <v>5.335</v>
      </c>
      <c r="G12" s="6" t="s">
        <v>61</v>
      </c>
      <c r="H12" s="10">
        <v>7.7799999999999994</v>
      </c>
      <c r="I12" s="10">
        <v>1.3</v>
      </c>
      <c r="J12" s="10">
        <v>9.08</v>
      </c>
      <c r="K12" s="19">
        <v>0.24</v>
      </c>
      <c r="L12" s="10">
        <v>51.46</v>
      </c>
      <c r="M12" s="10">
        <v>8.6</v>
      </c>
      <c r="N12" s="10">
        <v>60.06</v>
      </c>
      <c r="O12" s="10">
        <v>11.257731958762887</v>
      </c>
    </row>
    <row r="13" spans="2:15" ht="51" x14ac:dyDescent="0.25">
      <c r="B13" s="6" t="s">
        <v>102</v>
      </c>
      <c r="C13" s="6" t="s">
        <v>51</v>
      </c>
      <c r="D13" s="6">
        <v>100974</v>
      </c>
      <c r="E13" s="9" t="s">
        <v>74</v>
      </c>
      <c r="F13" s="18">
        <v>69.454000000000008</v>
      </c>
      <c r="G13" s="6" t="s">
        <v>61</v>
      </c>
      <c r="H13" s="10">
        <v>7.27</v>
      </c>
      <c r="I13" s="10">
        <v>1.37</v>
      </c>
      <c r="J13" s="10">
        <v>8.64</v>
      </c>
      <c r="K13" s="19">
        <v>0.24</v>
      </c>
      <c r="L13" s="10">
        <v>626.11</v>
      </c>
      <c r="M13" s="10">
        <v>117.98</v>
      </c>
      <c r="N13" s="10">
        <v>744.09</v>
      </c>
      <c r="O13" s="10">
        <v>10.713421833155756</v>
      </c>
    </row>
    <row r="14" spans="2:15" ht="25.5" x14ac:dyDescent="0.25">
      <c r="B14" s="6" t="s">
        <v>103</v>
      </c>
      <c r="C14" s="6" t="s">
        <v>51</v>
      </c>
      <c r="D14" s="6">
        <v>95875</v>
      </c>
      <c r="E14" s="9" t="s">
        <v>53</v>
      </c>
      <c r="F14" s="18">
        <v>1121.835</v>
      </c>
      <c r="G14" s="6" t="s">
        <v>62</v>
      </c>
      <c r="H14" s="10">
        <v>2.17</v>
      </c>
      <c r="I14" s="10">
        <v>0.24</v>
      </c>
      <c r="J14" s="10">
        <v>2.41</v>
      </c>
      <c r="K14" s="19">
        <v>0.24</v>
      </c>
      <c r="L14" s="10">
        <v>3018.63</v>
      </c>
      <c r="M14" s="10">
        <v>333.85</v>
      </c>
      <c r="N14" s="10">
        <v>3352.48</v>
      </c>
      <c r="O14" s="10">
        <v>2.9883895581792332</v>
      </c>
    </row>
    <row r="15" spans="2:15" ht="15" x14ac:dyDescent="0.25">
      <c r="B15" s="40" t="s">
        <v>28</v>
      </c>
      <c r="C15" s="40"/>
      <c r="D15" s="40"/>
      <c r="E15" s="40"/>
      <c r="F15" s="40"/>
      <c r="G15" s="40"/>
      <c r="H15" s="40"/>
      <c r="I15" s="40"/>
      <c r="J15" s="40"/>
      <c r="K15" s="40"/>
      <c r="L15" s="20">
        <v>3908.62</v>
      </c>
      <c r="M15" s="20">
        <v>586.49</v>
      </c>
      <c r="N15" s="20">
        <v>4495.1100000000006</v>
      </c>
      <c r="O15"/>
    </row>
    <row r="16" spans="2:15" x14ac:dyDescent="0.25">
      <c r="B16" s="17">
        <v>2</v>
      </c>
      <c r="C16" s="38" t="s">
        <v>66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  <c r="O16" s="17"/>
    </row>
    <row r="17" spans="2:15" ht="25.5" x14ac:dyDescent="0.25">
      <c r="B17" s="6" t="s">
        <v>104</v>
      </c>
      <c r="C17" s="6" t="s">
        <v>51</v>
      </c>
      <c r="D17" s="6">
        <v>97624</v>
      </c>
      <c r="E17" s="9" t="s">
        <v>67</v>
      </c>
      <c r="F17" s="18">
        <v>18.732499999999995</v>
      </c>
      <c r="G17" s="6" t="s">
        <v>59</v>
      </c>
      <c r="H17" s="10">
        <v>27.49</v>
      </c>
      <c r="I17" s="10">
        <v>82.98</v>
      </c>
      <c r="J17" s="10">
        <v>110.47</v>
      </c>
      <c r="K17" s="19">
        <v>0.24</v>
      </c>
      <c r="L17" s="10">
        <v>638.54</v>
      </c>
      <c r="M17" s="10">
        <v>1927.48</v>
      </c>
      <c r="N17" s="10">
        <v>2566.02</v>
      </c>
      <c r="O17" s="10">
        <v>136.98225010009347</v>
      </c>
    </row>
    <row r="18" spans="2:15" ht="25.5" x14ac:dyDescent="0.25">
      <c r="B18" s="6" t="s">
        <v>121</v>
      </c>
      <c r="C18" s="6" t="s">
        <v>51</v>
      </c>
      <c r="D18" s="6">
        <v>97645</v>
      </c>
      <c r="E18" s="9" t="s">
        <v>68</v>
      </c>
      <c r="F18" s="18">
        <v>5.76</v>
      </c>
      <c r="G18" s="6" t="s">
        <v>59</v>
      </c>
      <c r="H18" s="10">
        <v>6.16</v>
      </c>
      <c r="I18" s="10">
        <v>19.2</v>
      </c>
      <c r="J18" s="10">
        <v>25.36</v>
      </c>
      <c r="K18" s="19">
        <v>0.24</v>
      </c>
      <c r="L18" s="10">
        <v>43.99</v>
      </c>
      <c r="M18" s="10">
        <v>137.13</v>
      </c>
      <c r="N18" s="10">
        <v>181.12</v>
      </c>
      <c r="O18" s="10">
        <v>31.444444444444446</v>
      </c>
    </row>
    <row r="19" spans="2:15" ht="25.5" x14ac:dyDescent="0.25">
      <c r="B19" s="6" t="s">
        <v>122</v>
      </c>
      <c r="C19" s="6" t="s">
        <v>51</v>
      </c>
      <c r="D19" s="6">
        <v>97626</v>
      </c>
      <c r="E19" s="9" t="s">
        <v>70</v>
      </c>
      <c r="F19" s="18">
        <v>0.52500000000000002</v>
      </c>
      <c r="G19" s="6" t="s">
        <v>61</v>
      </c>
      <c r="H19" s="10">
        <v>147.19</v>
      </c>
      <c r="I19" s="10">
        <v>443.32</v>
      </c>
      <c r="J19" s="10">
        <v>590.51</v>
      </c>
      <c r="K19" s="19">
        <v>0.24</v>
      </c>
      <c r="L19" s="10">
        <v>95.82</v>
      </c>
      <c r="M19" s="10">
        <v>288.60000000000002</v>
      </c>
      <c r="N19" s="10">
        <v>384.42</v>
      </c>
      <c r="O19" s="10">
        <v>732.2285714285714</v>
      </c>
    </row>
    <row r="20" spans="2:15" ht="25.5" x14ac:dyDescent="0.25">
      <c r="B20" s="6" t="s">
        <v>123</v>
      </c>
      <c r="C20" s="6" t="s">
        <v>51</v>
      </c>
      <c r="D20" s="6">
        <v>97629</v>
      </c>
      <c r="E20" s="9" t="s">
        <v>69</v>
      </c>
      <c r="F20" s="18">
        <v>2.4640000000000004</v>
      </c>
      <c r="G20" s="6" t="s">
        <v>61</v>
      </c>
      <c r="H20" s="10">
        <v>22.58</v>
      </c>
      <c r="I20" s="10">
        <v>86.61</v>
      </c>
      <c r="J20" s="10">
        <v>109.19</v>
      </c>
      <c r="K20" s="19">
        <v>0.24</v>
      </c>
      <c r="L20" s="10">
        <v>68.989999999999995</v>
      </c>
      <c r="M20" s="10">
        <v>264.62</v>
      </c>
      <c r="N20" s="10">
        <v>333.61</v>
      </c>
      <c r="O20" s="10">
        <v>135.39366883116881</v>
      </c>
    </row>
    <row r="21" spans="2:15" ht="15" x14ac:dyDescent="0.25">
      <c r="B21" s="40" t="s">
        <v>54</v>
      </c>
      <c r="C21" s="40"/>
      <c r="D21" s="40"/>
      <c r="E21" s="40"/>
      <c r="F21" s="40"/>
      <c r="G21" s="40"/>
      <c r="H21" s="40"/>
      <c r="I21" s="40"/>
      <c r="J21" s="40"/>
      <c r="K21" s="40"/>
      <c r="L21" s="20">
        <v>847.33999999999992</v>
      </c>
      <c r="M21" s="20">
        <v>2617.83</v>
      </c>
      <c r="N21" s="20">
        <v>3465.17</v>
      </c>
      <c r="O21"/>
    </row>
    <row r="22" spans="2:15" x14ac:dyDescent="0.25">
      <c r="B22" s="17">
        <v>3</v>
      </c>
      <c r="C22" s="38" t="s">
        <v>63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17"/>
    </row>
    <row r="23" spans="2:15" ht="25.5" x14ac:dyDescent="0.25">
      <c r="B23" s="6" t="s">
        <v>105</v>
      </c>
      <c r="C23" s="6" t="s">
        <v>51</v>
      </c>
      <c r="D23" s="6">
        <v>101114</v>
      </c>
      <c r="E23" s="9" t="s">
        <v>98</v>
      </c>
      <c r="F23" s="18">
        <v>42.350000000000009</v>
      </c>
      <c r="G23" s="6" t="s">
        <v>61</v>
      </c>
      <c r="H23" s="10">
        <v>3.1799999999999997</v>
      </c>
      <c r="I23" s="10">
        <v>1.57</v>
      </c>
      <c r="J23" s="10">
        <v>4.75</v>
      </c>
      <c r="K23" s="19">
        <v>0.24</v>
      </c>
      <c r="L23" s="10">
        <v>166.99</v>
      </c>
      <c r="M23" s="10">
        <v>82.44</v>
      </c>
      <c r="N23" s="10">
        <v>249.43</v>
      </c>
      <c r="O23" s="10">
        <v>5.8897284533648158</v>
      </c>
    </row>
    <row r="24" spans="2:15" x14ac:dyDescent="0.25">
      <c r="B24" s="6" t="s">
        <v>106</v>
      </c>
      <c r="C24" s="6" t="s">
        <v>51</v>
      </c>
      <c r="D24" s="6">
        <v>100576</v>
      </c>
      <c r="E24" s="9" t="s">
        <v>71</v>
      </c>
      <c r="F24" s="18">
        <v>84.700000000000017</v>
      </c>
      <c r="G24" s="6" t="s">
        <v>59</v>
      </c>
      <c r="H24" s="10">
        <v>1.7000000000000002</v>
      </c>
      <c r="I24" s="10">
        <v>0.95</v>
      </c>
      <c r="J24" s="10">
        <v>2.6500000000000004</v>
      </c>
      <c r="K24" s="19">
        <v>0.24</v>
      </c>
      <c r="L24" s="10">
        <v>178.54</v>
      </c>
      <c r="M24" s="10">
        <v>99.77</v>
      </c>
      <c r="N24" s="10">
        <v>278.31</v>
      </c>
      <c r="O24" s="10">
        <v>3.2858323494687123</v>
      </c>
    </row>
    <row r="25" spans="2:15" ht="15" x14ac:dyDescent="0.25">
      <c r="B25" s="40" t="s">
        <v>112</v>
      </c>
      <c r="C25" s="40"/>
      <c r="D25" s="40"/>
      <c r="E25" s="40"/>
      <c r="F25" s="40"/>
      <c r="G25" s="40"/>
      <c r="H25" s="40"/>
      <c r="I25" s="40"/>
      <c r="J25" s="40"/>
      <c r="K25" s="40"/>
      <c r="L25" s="20">
        <v>345.53</v>
      </c>
      <c r="M25" s="20">
        <v>182.20999999999998</v>
      </c>
      <c r="N25" s="20">
        <v>527.74</v>
      </c>
      <c r="O25"/>
    </row>
    <row r="26" spans="2:15" x14ac:dyDescent="0.25">
      <c r="B26" s="17">
        <v>4</v>
      </c>
      <c r="C26" s="38" t="s">
        <v>48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17"/>
    </row>
    <row r="27" spans="2:15" ht="25.5" x14ac:dyDescent="0.25">
      <c r="B27" s="6" t="s">
        <v>107</v>
      </c>
      <c r="C27" s="6" t="s">
        <v>51</v>
      </c>
      <c r="D27" s="6">
        <v>92270</v>
      </c>
      <c r="E27" s="9" t="s">
        <v>75</v>
      </c>
      <c r="F27" s="18">
        <v>5.8199999999999994</v>
      </c>
      <c r="G27" s="6" t="s">
        <v>59</v>
      </c>
      <c r="H27" s="10">
        <v>91.539999999999992</v>
      </c>
      <c r="I27" s="10">
        <v>29.29</v>
      </c>
      <c r="J27" s="10">
        <v>120.82999999999998</v>
      </c>
      <c r="K27" s="19">
        <v>0.24</v>
      </c>
      <c r="L27" s="10">
        <v>660.62</v>
      </c>
      <c r="M27" s="10">
        <v>211.38</v>
      </c>
      <c r="N27" s="10">
        <v>872</v>
      </c>
      <c r="O27" s="10">
        <v>149.82817869415808</v>
      </c>
    </row>
    <row r="28" spans="2:15" ht="38.25" x14ac:dyDescent="0.25">
      <c r="B28" s="6" t="s">
        <v>108</v>
      </c>
      <c r="C28" s="6" t="s">
        <v>51</v>
      </c>
      <c r="D28" s="6">
        <v>92759</v>
      </c>
      <c r="E28" s="9" t="s">
        <v>76</v>
      </c>
      <c r="F28" s="18">
        <v>7.5767999999999995</v>
      </c>
      <c r="G28" s="6" t="s">
        <v>77</v>
      </c>
      <c r="H28" s="10">
        <v>10.39</v>
      </c>
      <c r="I28" s="10">
        <v>3.93</v>
      </c>
      <c r="J28" s="10">
        <v>14.32</v>
      </c>
      <c r="K28" s="19">
        <v>0.24</v>
      </c>
      <c r="L28" s="10">
        <v>97.61</v>
      </c>
      <c r="M28" s="10">
        <v>36.92</v>
      </c>
      <c r="N28" s="10">
        <v>134.53</v>
      </c>
      <c r="O28" s="10">
        <v>17.755516840882695</v>
      </c>
    </row>
    <row r="29" spans="2:15" ht="38.25" x14ac:dyDescent="0.25">
      <c r="B29" s="6" t="s">
        <v>124</v>
      </c>
      <c r="C29" s="6" t="s">
        <v>51</v>
      </c>
      <c r="D29" s="6">
        <v>92763</v>
      </c>
      <c r="E29" s="9" t="s">
        <v>78</v>
      </c>
      <c r="F29" s="18">
        <v>39.675600000000003</v>
      </c>
      <c r="G29" s="6" t="s">
        <v>77</v>
      </c>
      <c r="H29" s="10">
        <v>8.89</v>
      </c>
      <c r="I29" s="10">
        <v>0.7</v>
      </c>
      <c r="J29" s="10">
        <v>9.59</v>
      </c>
      <c r="K29" s="19">
        <v>0.24</v>
      </c>
      <c r="L29" s="10">
        <v>437.36</v>
      </c>
      <c r="M29" s="10">
        <v>34.43</v>
      </c>
      <c r="N29" s="10">
        <v>471.79</v>
      </c>
      <c r="O29" s="10">
        <v>11.891187530875399</v>
      </c>
    </row>
    <row r="30" spans="2:15" ht="25.5" x14ac:dyDescent="0.25">
      <c r="B30" s="6" t="s">
        <v>125</v>
      </c>
      <c r="C30" s="6" t="s">
        <v>45</v>
      </c>
      <c r="D30" s="6" t="s">
        <v>37</v>
      </c>
      <c r="E30" s="9" t="s">
        <v>81</v>
      </c>
      <c r="F30" s="18">
        <v>4</v>
      </c>
      <c r="G30" s="6" t="s">
        <v>2</v>
      </c>
      <c r="H30" s="10">
        <v>68.650000000000006</v>
      </c>
      <c r="I30" s="10">
        <v>28.01</v>
      </c>
      <c r="J30" s="10">
        <v>96.660000000000011</v>
      </c>
      <c r="K30" s="19">
        <v>0.24</v>
      </c>
      <c r="L30" s="10">
        <v>340.5</v>
      </c>
      <c r="M30" s="10">
        <v>138.91999999999999</v>
      </c>
      <c r="N30" s="10">
        <v>479.41999999999996</v>
      </c>
      <c r="O30" s="10">
        <v>119.85499999999999</v>
      </c>
    </row>
    <row r="31" spans="2:15" ht="38.25" x14ac:dyDescent="0.25">
      <c r="B31" s="6" t="s">
        <v>126</v>
      </c>
      <c r="C31" s="6" t="s">
        <v>51</v>
      </c>
      <c r="D31" s="6">
        <v>103682</v>
      </c>
      <c r="E31" s="9" t="s">
        <v>79</v>
      </c>
      <c r="F31" s="18">
        <v>0.48499999999999999</v>
      </c>
      <c r="G31" s="6" t="s">
        <v>61</v>
      </c>
      <c r="H31" s="10">
        <v>700.26</v>
      </c>
      <c r="I31" s="10">
        <v>240.85</v>
      </c>
      <c r="J31" s="10">
        <v>941.11</v>
      </c>
      <c r="K31" s="19">
        <v>0.24</v>
      </c>
      <c r="L31" s="10">
        <v>421.13</v>
      </c>
      <c r="M31" s="10">
        <v>144.84</v>
      </c>
      <c r="N31" s="10">
        <v>565.97</v>
      </c>
      <c r="O31" s="10">
        <v>1166.9484536082475</v>
      </c>
    </row>
    <row r="32" spans="2:15" x14ac:dyDescent="0.25">
      <c r="B32" s="6" t="s">
        <v>127</v>
      </c>
      <c r="C32" s="6" t="s">
        <v>45</v>
      </c>
      <c r="D32" s="6" t="s">
        <v>39</v>
      </c>
      <c r="E32" s="9" t="s">
        <v>90</v>
      </c>
      <c r="F32" s="18">
        <v>1</v>
      </c>
      <c r="G32" s="6" t="s">
        <v>2</v>
      </c>
      <c r="H32" s="10">
        <v>7231.13</v>
      </c>
      <c r="I32" s="10">
        <v>204.95</v>
      </c>
      <c r="J32" s="10">
        <v>7436.08</v>
      </c>
      <c r="K32" s="19">
        <v>0.24</v>
      </c>
      <c r="L32" s="10">
        <v>8966.6</v>
      </c>
      <c r="M32" s="10">
        <v>254.13</v>
      </c>
      <c r="N32" s="10">
        <v>9220.73</v>
      </c>
      <c r="O32" s="10">
        <v>9220.73</v>
      </c>
    </row>
    <row r="33" spans="2:15" ht="15" x14ac:dyDescent="0.25">
      <c r="B33" s="40" t="s">
        <v>55</v>
      </c>
      <c r="C33" s="40"/>
      <c r="D33" s="40"/>
      <c r="E33" s="40"/>
      <c r="F33" s="40"/>
      <c r="G33" s="40"/>
      <c r="H33" s="40"/>
      <c r="I33" s="40"/>
      <c r="J33" s="40"/>
      <c r="K33" s="40"/>
      <c r="L33" s="20">
        <v>10923.82</v>
      </c>
      <c r="M33" s="20">
        <v>820.62</v>
      </c>
      <c r="N33" s="20">
        <v>11744.439999999999</v>
      </c>
      <c r="O33"/>
    </row>
    <row r="34" spans="2:15" x14ac:dyDescent="0.25">
      <c r="B34" s="17">
        <v>5</v>
      </c>
      <c r="C34" s="38" t="s">
        <v>65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9"/>
      <c r="O34" s="17"/>
    </row>
    <row r="35" spans="2:15" ht="38.25" x14ac:dyDescent="0.25">
      <c r="B35" s="6" t="s">
        <v>109</v>
      </c>
      <c r="C35" s="6" t="s">
        <v>51</v>
      </c>
      <c r="D35" s="6">
        <v>101159</v>
      </c>
      <c r="E35" s="9" t="s">
        <v>80</v>
      </c>
      <c r="F35" s="18">
        <v>4.1224999999999996</v>
      </c>
      <c r="G35" s="6" t="s">
        <v>59</v>
      </c>
      <c r="H35" s="10">
        <v>79.05</v>
      </c>
      <c r="I35" s="10">
        <v>60.96</v>
      </c>
      <c r="J35" s="10">
        <v>140.01</v>
      </c>
      <c r="K35" s="19">
        <v>0.24</v>
      </c>
      <c r="L35" s="10">
        <v>404.09</v>
      </c>
      <c r="M35" s="10">
        <v>311.62</v>
      </c>
      <c r="N35" s="10">
        <v>715.71</v>
      </c>
      <c r="O35" s="10">
        <v>173.6106731352335</v>
      </c>
    </row>
    <row r="36" spans="2:15" ht="15" x14ac:dyDescent="0.25">
      <c r="B36" s="40" t="s">
        <v>56</v>
      </c>
      <c r="C36" s="40"/>
      <c r="D36" s="40"/>
      <c r="E36" s="40"/>
      <c r="F36" s="40"/>
      <c r="G36" s="40"/>
      <c r="H36" s="40"/>
      <c r="I36" s="40"/>
      <c r="J36" s="40"/>
      <c r="K36" s="40"/>
      <c r="L36" s="20">
        <v>404.09</v>
      </c>
      <c r="M36" s="20">
        <v>311.62</v>
      </c>
      <c r="N36" s="20">
        <v>715.71</v>
      </c>
      <c r="O36"/>
    </row>
    <row r="37" spans="2:15" x14ac:dyDescent="0.25">
      <c r="B37" s="17">
        <v>6</v>
      </c>
      <c r="C37" s="38" t="s">
        <v>64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/>
      <c r="O37" s="17"/>
    </row>
    <row r="38" spans="2:15" ht="38.25" x14ac:dyDescent="0.25">
      <c r="B38" s="6" t="s">
        <v>110</v>
      </c>
      <c r="C38" s="6" t="s">
        <v>51</v>
      </c>
      <c r="D38" s="6">
        <v>96399</v>
      </c>
      <c r="E38" s="9" t="s">
        <v>97</v>
      </c>
      <c r="F38" s="18">
        <v>16.940000000000005</v>
      </c>
      <c r="G38" s="6" t="s">
        <v>61</v>
      </c>
      <c r="H38" s="10">
        <v>87.31</v>
      </c>
      <c r="I38" s="10">
        <v>5.32</v>
      </c>
      <c r="J38" s="10">
        <v>92.63</v>
      </c>
      <c r="K38" s="19">
        <v>0.24</v>
      </c>
      <c r="L38" s="10">
        <v>1833.99</v>
      </c>
      <c r="M38" s="10">
        <v>111.74</v>
      </c>
      <c r="N38" s="10">
        <v>1945.73</v>
      </c>
      <c r="O38" s="10">
        <v>114.8600944510035</v>
      </c>
    </row>
    <row r="39" spans="2:15" ht="38.25" x14ac:dyDescent="0.25">
      <c r="B39" s="6" t="s">
        <v>128</v>
      </c>
      <c r="C39" s="6" t="s">
        <v>51</v>
      </c>
      <c r="D39" s="6">
        <v>96396</v>
      </c>
      <c r="E39" s="9" t="s">
        <v>72</v>
      </c>
      <c r="F39" s="18">
        <v>10.164000000000001</v>
      </c>
      <c r="G39" s="6" t="s">
        <v>61</v>
      </c>
      <c r="H39" s="10">
        <v>127.39</v>
      </c>
      <c r="I39" s="10">
        <v>6.35</v>
      </c>
      <c r="J39" s="10">
        <v>133.74</v>
      </c>
      <c r="K39" s="19">
        <v>0.24</v>
      </c>
      <c r="L39" s="10">
        <v>1605.54</v>
      </c>
      <c r="M39" s="10">
        <v>80.03</v>
      </c>
      <c r="N39" s="10">
        <v>1685.57</v>
      </c>
      <c r="O39" s="10">
        <v>165.83726879181421</v>
      </c>
    </row>
    <row r="40" spans="2:15" ht="51" x14ac:dyDescent="0.25">
      <c r="B40" s="6" t="s">
        <v>129</v>
      </c>
      <c r="C40" s="6" t="s">
        <v>51</v>
      </c>
      <c r="D40" s="6">
        <v>94273</v>
      </c>
      <c r="E40" s="9" t="s">
        <v>73</v>
      </c>
      <c r="F40" s="18">
        <v>48.400000000000006</v>
      </c>
      <c r="G40" s="6" t="s">
        <v>60</v>
      </c>
      <c r="H40" s="10">
        <v>38.85</v>
      </c>
      <c r="I40" s="10">
        <v>8.94</v>
      </c>
      <c r="J40" s="10">
        <v>47.79</v>
      </c>
      <c r="K40" s="19">
        <v>0.24</v>
      </c>
      <c r="L40" s="10">
        <v>2331.62</v>
      </c>
      <c r="M40" s="10">
        <v>536.54</v>
      </c>
      <c r="N40" s="10">
        <v>2868.16</v>
      </c>
      <c r="O40" s="10">
        <v>59.259504132231392</v>
      </c>
    </row>
    <row r="41" spans="2:15" ht="25.5" x14ac:dyDescent="0.25">
      <c r="B41" s="6" t="s">
        <v>130</v>
      </c>
      <c r="C41" s="6" t="s">
        <v>51</v>
      </c>
      <c r="D41" s="6">
        <v>92404</v>
      </c>
      <c r="E41" s="9" t="s">
        <v>115</v>
      </c>
      <c r="F41" s="18">
        <v>84.700000000000017</v>
      </c>
      <c r="G41" s="6" t="s">
        <v>59</v>
      </c>
      <c r="H41" s="10">
        <v>69.73</v>
      </c>
      <c r="I41" s="10">
        <v>7.35</v>
      </c>
      <c r="J41" s="10">
        <v>77.08</v>
      </c>
      <c r="K41" s="19">
        <v>0.24</v>
      </c>
      <c r="L41" s="10">
        <v>7323.6</v>
      </c>
      <c r="M41" s="10">
        <v>771.95</v>
      </c>
      <c r="N41" s="10">
        <v>8095.55</v>
      </c>
      <c r="O41" s="10">
        <v>95.579102715466334</v>
      </c>
    </row>
    <row r="42" spans="2:15" ht="15" x14ac:dyDescent="0.25">
      <c r="B42" s="40" t="s">
        <v>111</v>
      </c>
      <c r="C42" s="40"/>
      <c r="D42" s="40"/>
      <c r="E42" s="40"/>
      <c r="F42" s="40"/>
      <c r="G42" s="40"/>
      <c r="H42" s="40"/>
      <c r="I42" s="40"/>
      <c r="J42" s="40"/>
      <c r="K42" s="40"/>
      <c r="L42" s="20">
        <v>13094.75</v>
      </c>
      <c r="M42" s="20">
        <v>1500.26</v>
      </c>
      <c r="N42" s="20">
        <v>14595.01</v>
      </c>
      <c r="O42"/>
    </row>
    <row r="43" spans="2:15" ht="24.95" customHeight="1" x14ac:dyDescent="0.25">
      <c r="B43" s="44" t="s">
        <v>29</v>
      </c>
      <c r="C43" s="45"/>
      <c r="D43" s="45"/>
      <c r="E43" s="45"/>
      <c r="F43" s="45"/>
      <c r="G43" s="45"/>
      <c r="H43" s="45"/>
      <c r="I43" s="45"/>
      <c r="J43" s="45"/>
      <c r="K43" s="45"/>
      <c r="L43" s="34">
        <v>29524.149999999998</v>
      </c>
      <c r="M43" s="34">
        <v>6019.03</v>
      </c>
      <c r="N43" s="34">
        <v>35543.18</v>
      </c>
    </row>
    <row r="45" spans="2:15" ht="15.75" x14ac:dyDescent="0.25">
      <c r="B45" s="21" t="s">
        <v>30</v>
      </c>
    </row>
    <row r="46" spans="2:15" ht="15.75" x14ac:dyDescent="0.25">
      <c r="B46" s="22" t="s">
        <v>119</v>
      </c>
      <c r="L46" s="23" t="s">
        <v>31</v>
      </c>
      <c r="M46" s="43">
        <f ca="1">TODAY()</f>
        <v>45406</v>
      </c>
      <c r="N46" s="43"/>
    </row>
    <row r="47" spans="2:15" ht="15.75" x14ac:dyDescent="0.25">
      <c r="B47" s="22" t="s">
        <v>117</v>
      </c>
    </row>
    <row r="48" spans="2:15" ht="15.75" x14ac:dyDescent="0.25">
      <c r="B48" s="22" t="s">
        <v>38</v>
      </c>
      <c r="C48" s="33">
        <v>0.24</v>
      </c>
    </row>
    <row r="49" spans="2:2" ht="15.75" x14ac:dyDescent="0.25">
      <c r="B49" s="22" t="s">
        <v>134</v>
      </c>
    </row>
  </sheetData>
  <mergeCells count="29">
    <mergeCell ref="B2:N2"/>
    <mergeCell ref="B3:N3"/>
    <mergeCell ref="B4:N4"/>
    <mergeCell ref="B5:N5"/>
    <mergeCell ref="B6:N6"/>
    <mergeCell ref="O7:O8"/>
    <mergeCell ref="K7:K8"/>
    <mergeCell ref="C9:N9"/>
    <mergeCell ref="M46:N46"/>
    <mergeCell ref="B43:K43"/>
    <mergeCell ref="B33:K33"/>
    <mergeCell ref="B7:B8"/>
    <mergeCell ref="C7:C8"/>
    <mergeCell ref="D7:D8"/>
    <mergeCell ref="E7:E8"/>
    <mergeCell ref="F7:F8"/>
    <mergeCell ref="G7:G8"/>
    <mergeCell ref="H7:J7"/>
    <mergeCell ref="L7:N7"/>
    <mergeCell ref="B15:K15"/>
    <mergeCell ref="C16:N16"/>
    <mergeCell ref="C37:N37"/>
    <mergeCell ref="B42:K42"/>
    <mergeCell ref="C26:N26"/>
    <mergeCell ref="B21:K21"/>
    <mergeCell ref="C22:N22"/>
    <mergeCell ref="B25:K25"/>
    <mergeCell ref="C34:N34"/>
    <mergeCell ref="B36:K36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rowBreaks count="1" manualBreakCount="1">
    <brk id="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9"/>
  <sheetViews>
    <sheetView showGridLines="0" view="pageBreakPreview" zoomScale="85" zoomScaleNormal="85" zoomScaleSheetLayoutView="85" workbookViewId="0">
      <selection activeCell="I20" sqref="I20"/>
    </sheetView>
  </sheetViews>
  <sheetFormatPr defaultRowHeight="12.75" x14ac:dyDescent="0.25"/>
  <cols>
    <col min="1" max="1" width="2.85546875" style="2" customWidth="1"/>
    <col min="2" max="2" width="10.7109375" style="2" customWidth="1"/>
    <col min="3" max="3" width="36.5703125" style="2" customWidth="1"/>
    <col min="4" max="4" width="13.7109375" style="2" customWidth="1"/>
    <col min="5" max="5" width="42.85546875" style="2" customWidth="1"/>
    <col min="6" max="6" width="9" style="2" customWidth="1"/>
    <col min="7" max="7" width="18.28515625" style="2" customWidth="1"/>
    <col min="8" max="8" width="13.7109375" style="2" customWidth="1"/>
    <col min="9" max="9" width="18.42578125" style="2" customWidth="1"/>
    <col min="10" max="10" width="13.7109375" style="2" customWidth="1"/>
    <col min="11" max="11" width="42.85546875" style="2" customWidth="1"/>
    <col min="12" max="12" width="9" style="2" customWidth="1"/>
    <col min="13" max="13" width="18.42578125" style="2" customWidth="1"/>
    <col min="14" max="14" width="13.7109375" style="2" customWidth="1"/>
    <col min="15" max="16" width="18.28515625" style="2" customWidth="1"/>
    <col min="17" max="17" width="9" style="2" customWidth="1"/>
    <col min="18" max="16384" width="9.140625" style="2"/>
  </cols>
  <sheetData>
    <row r="1" spans="2:17" x14ac:dyDescent="0.2">
      <c r="Q1" s="1"/>
    </row>
    <row r="2" spans="2:17" ht="21" customHeight="1" x14ac:dyDescent="0.2">
      <c r="B2" s="50" t="s">
        <v>132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"/>
    </row>
    <row r="3" spans="2:17" ht="21" customHeight="1" x14ac:dyDescent="0.2">
      <c r="B3" s="50" t="s">
        <v>58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</row>
    <row r="4" spans="2:17" ht="21" customHeight="1" x14ac:dyDescent="0.2">
      <c r="B4" s="50" t="s">
        <v>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1"/>
    </row>
    <row r="5" spans="2:17" ht="21" customHeight="1" x14ac:dyDescent="0.2">
      <c r="B5" s="50" t="s">
        <v>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1"/>
    </row>
    <row r="6" spans="2:17" ht="21" customHeight="1" x14ac:dyDescent="0.2">
      <c r="B6" s="55" t="s">
        <v>17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1"/>
    </row>
    <row r="7" spans="2:17" ht="15" customHeight="1" x14ac:dyDescent="0.2">
      <c r="B7" s="41" t="s">
        <v>6</v>
      </c>
      <c r="C7" s="41"/>
      <c r="D7" s="41"/>
      <c r="E7" s="41" t="s">
        <v>18</v>
      </c>
      <c r="F7" s="41"/>
      <c r="G7" s="41"/>
      <c r="H7" s="41"/>
      <c r="I7" s="41"/>
      <c r="J7" s="41" t="s">
        <v>19</v>
      </c>
      <c r="K7" s="41"/>
      <c r="L7" s="41"/>
      <c r="M7" s="41"/>
      <c r="N7" s="41"/>
      <c r="O7" s="41"/>
      <c r="P7" s="41" t="s">
        <v>16</v>
      </c>
      <c r="Q7" s="1"/>
    </row>
    <row r="8" spans="2:17" x14ac:dyDescent="0.2">
      <c r="B8" s="13" t="s">
        <v>4</v>
      </c>
      <c r="C8" s="13" t="s">
        <v>5</v>
      </c>
      <c r="D8" s="13" t="s">
        <v>7</v>
      </c>
      <c r="E8" s="13" t="s">
        <v>8</v>
      </c>
      <c r="F8" s="13" t="s">
        <v>2</v>
      </c>
      <c r="G8" s="13" t="s">
        <v>9</v>
      </c>
      <c r="H8" s="13" t="s">
        <v>10</v>
      </c>
      <c r="I8" s="13" t="s">
        <v>11</v>
      </c>
      <c r="J8" s="13" t="s">
        <v>12</v>
      </c>
      <c r="K8" s="13" t="s">
        <v>13</v>
      </c>
      <c r="L8" s="13" t="s">
        <v>2</v>
      </c>
      <c r="M8" s="13" t="s">
        <v>14</v>
      </c>
      <c r="N8" s="13" t="s">
        <v>10</v>
      </c>
      <c r="O8" s="13" t="s">
        <v>15</v>
      </c>
      <c r="P8" s="41"/>
      <c r="Q8" s="1"/>
    </row>
    <row r="9" spans="2:17" ht="38.25" x14ac:dyDescent="0.2">
      <c r="B9" s="8">
        <v>1</v>
      </c>
      <c r="C9" s="24" t="s">
        <v>81</v>
      </c>
      <c r="D9" s="8" t="s">
        <v>2</v>
      </c>
      <c r="E9" s="8"/>
      <c r="F9" s="8"/>
      <c r="G9" s="8"/>
      <c r="H9" s="8"/>
      <c r="I9" s="15">
        <v>68.650000000000006</v>
      </c>
      <c r="J9" s="8"/>
      <c r="K9" s="8"/>
      <c r="L9" s="8"/>
      <c r="M9" s="8"/>
      <c r="N9" s="8"/>
      <c r="O9" s="16">
        <v>28.01</v>
      </c>
      <c r="P9" s="15">
        <v>96.66</v>
      </c>
      <c r="Q9" s="14" t="str">
        <f>B10</f>
        <v>CP-01</v>
      </c>
    </row>
    <row r="10" spans="2:17" ht="38.25" x14ac:dyDescent="0.2">
      <c r="B10" s="56" t="s">
        <v>37</v>
      </c>
      <c r="C10" s="36"/>
      <c r="D10" s="6">
        <v>90625</v>
      </c>
      <c r="E10" s="9" t="s">
        <v>82</v>
      </c>
      <c r="F10" s="6" t="s">
        <v>83</v>
      </c>
      <c r="G10" s="10">
        <v>8.68</v>
      </c>
      <c r="H10" s="11">
        <v>0.33333333333333331</v>
      </c>
      <c r="I10" s="10">
        <v>2.8933333333333331</v>
      </c>
      <c r="J10" s="6">
        <v>88297</v>
      </c>
      <c r="K10" s="9" t="s">
        <v>88</v>
      </c>
      <c r="L10" s="6" t="s">
        <v>87</v>
      </c>
      <c r="M10" s="10">
        <v>38.58</v>
      </c>
      <c r="N10" s="11">
        <v>0.41666666666666669</v>
      </c>
      <c r="O10" s="12">
        <v>16.074999999999999</v>
      </c>
      <c r="P10" s="6"/>
      <c r="Q10" s="1"/>
    </row>
    <row r="11" spans="2:17" ht="38.25" x14ac:dyDescent="0.25">
      <c r="B11" s="56"/>
      <c r="C11" s="36"/>
      <c r="D11" s="6">
        <v>90626</v>
      </c>
      <c r="E11" s="9" t="s">
        <v>84</v>
      </c>
      <c r="F11" s="6" t="s">
        <v>85</v>
      </c>
      <c r="G11" s="10">
        <v>2.97</v>
      </c>
      <c r="H11" s="11">
        <v>0.66666666666666663</v>
      </c>
      <c r="I11" s="10">
        <v>1.98</v>
      </c>
      <c r="J11" s="6">
        <v>88245</v>
      </c>
      <c r="K11" s="9" t="s">
        <v>86</v>
      </c>
      <c r="L11" s="6" t="s">
        <v>87</v>
      </c>
      <c r="M11" s="10">
        <v>26.83</v>
      </c>
      <c r="N11" s="11">
        <v>0.16666666666666666</v>
      </c>
      <c r="O11" s="12">
        <v>4.4716666666666658</v>
      </c>
      <c r="P11" s="6"/>
    </row>
    <row r="12" spans="2:17" ht="25.5" x14ac:dyDescent="0.25">
      <c r="B12" s="56"/>
      <c r="C12" s="36"/>
      <c r="D12" s="6" t="s">
        <v>43</v>
      </c>
      <c r="E12" s="9" t="s">
        <v>116</v>
      </c>
      <c r="F12" s="6" t="s">
        <v>2</v>
      </c>
      <c r="G12" s="10">
        <v>132.86000000000001</v>
      </c>
      <c r="H12" s="11">
        <v>0.48</v>
      </c>
      <c r="I12" s="10">
        <v>63.772800000000004</v>
      </c>
      <c r="J12" s="6">
        <v>88316</v>
      </c>
      <c r="K12" s="9" t="s">
        <v>89</v>
      </c>
      <c r="L12" s="6" t="s">
        <v>87</v>
      </c>
      <c r="M12" s="10">
        <v>22.4</v>
      </c>
      <c r="N12" s="11">
        <v>0.33333333333333331</v>
      </c>
      <c r="O12" s="12">
        <v>7.4666666666666659</v>
      </c>
      <c r="P12" s="6"/>
    </row>
    <row r="13" spans="2:17" x14ac:dyDescent="0.25">
      <c r="B13" s="56"/>
      <c r="C13" s="36"/>
      <c r="D13" s="6" t="s">
        <v>135</v>
      </c>
      <c r="E13" s="9"/>
      <c r="F13" s="6" t="s">
        <v>135</v>
      </c>
      <c r="G13" s="10">
        <v>0</v>
      </c>
      <c r="H13" s="11"/>
      <c r="I13" s="10">
        <v>0</v>
      </c>
      <c r="J13" s="6" t="s">
        <v>135</v>
      </c>
      <c r="K13" s="9"/>
      <c r="L13" s="6" t="s">
        <v>135</v>
      </c>
      <c r="M13" s="10" t="s">
        <v>135</v>
      </c>
      <c r="N13" s="11"/>
      <c r="O13" s="12">
        <v>0</v>
      </c>
      <c r="P13" s="6"/>
    </row>
    <row r="14" spans="2:17" x14ac:dyDescent="0.25">
      <c r="B14" s="56"/>
      <c r="C14" s="36"/>
      <c r="D14" s="6" t="s">
        <v>135</v>
      </c>
      <c r="E14" s="9"/>
      <c r="F14" s="6" t="s">
        <v>135</v>
      </c>
      <c r="G14" s="10">
        <v>0</v>
      </c>
      <c r="H14" s="11"/>
      <c r="I14" s="10">
        <v>0</v>
      </c>
      <c r="J14" s="6" t="s">
        <v>135</v>
      </c>
      <c r="K14" s="9"/>
      <c r="L14" s="6" t="s">
        <v>135</v>
      </c>
      <c r="M14" s="10" t="s">
        <v>135</v>
      </c>
      <c r="N14" s="11"/>
      <c r="O14" s="12">
        <v>0</v>
      </c>
      <c r="P14" s="6"/>
    </row>
    <row r="15" spans="2:17" x14ac:dyDescent="0.25">
      <c r="B15" s="56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</row>
    <row r="16" spans="2:17" ht="25.5" x14ac:dyDescent="0.2">
      <c r="B16" s="8">
        <v>2</v>
      </c>
      <c r="C16" s="24" t="s">
        <v>90</v>
      </c>
      <c r="D16" s="8" t="s">
        <v>2</v>
      </c>
      <c r="E16" s="8"/>
      <c r="F16" s="8"/>
      <c r="G16" s="8"/>
      <c r="H16" s="8"/>
      <c r="I16" s="15">
        <v>7231.13</v>
      </c>
      <c r="J16" s="8"/>
      <c r="K16" s="8"/>
      <c r="L16" s="8"/>
      <c r="M16" s="8"/>
      <c r="N16" s="8"/>
      <c r="O16" s="16">
        <v>204.95</v>
      </c>
      <c r="P16" s="15">
        <v>7436.08</v>
      </c>
      <c r="Q16" s="14" t="str">
        <f>B17</f>
        <v>CP-02</v>
      </c>
    </row>
    <row r="17" spans="2:17" x14ac:dyDescent="0.2">
      <c r="B17" s="56" t="s">
        <v>39</v>
      </c>
      <c r="C17" s="36"/>
      <c r="D17" s="6">
        <v>41594</v>
      </c>
      <c r="E17" s="9" t="s">
        <v>91</v>
      </c>
      <c r="F17" s="6" t="s">
        <v>77</v>
      </c>
      <c r="G17" s="10">
        <v>15.06</v>
      </c>
      <c r="H17" s="11">
        <v>461.31500000000005</v>
      </c>
      <c r="I17" s="10">
        <v>6947.4039000000012</v>
      </c>
      <c r="J17" s="6">
        <v>88315</v>
      </c>
      <c r="K17" s="9" t="s">
        <v>95</v>
      </c>
      <c r="L17" s="6" t="s">
        <v>87</v>
      </c>
      <c r="M17" s="10">
        <v>26.83</v>
      </c>
      <c r="N17" s="11">
        <v>0.25</v>
      </c>
      <c r="O17" s="12">
        <v>6.7074999999999996</v>
      </c>
      <c r="P17" s="6"/>
      <c r="Q17" s="1"/>
    </row>
    <row r="18" spans="2:17" ht="25.5" x14ac:dyDescent="0.25">
      <c r="B18" s="56"/>
      <c r="C18" s="36"/>
      <c r="D18" s="6">
        <v>4777</v>
      </c>
      <c r="E18" s="9" t="s">
        <v>92</v>
      </c>
      <c r="F18" s="6" t="s">
        <v>77</v>
      </c>
      <c r="G18" s="10">
        <v>10.9</v>
      </c>
      <c r="H18" s="11">
        <v>0.42120000000000002</v>
      </c>
      <c r="I18" s="10">
        <v>4.5910800000000007</v>
      </c>
      <c r="J18" s="6">
        <v>88278</v>
      </c>
      <c r="K18" s="9" t="s">
        <v>96</v>
      </c>
      <c r="L18" s="6" t="s">
        <v>87</v>
      </c>
      <c r="M18" s="10">
        <v>31.2</v>
      </c>
      <c r="N18" s="11">
        <v>4.2</v>
      </c>
      <c r="O18" s="12">
        <v>131.04</v>
      </c>
      <c r="P18" s="6"/>
    </row>
    <row r="19" spans="2:17" ht="25.5" x14ac:dyDescent="0.25">
      <c r="B19" s="56"/>
      <c r="C19" s="36"/>
      <c r="D19" s="6">
        <v>10957</v>
      </c>
      <c r="E19" s="9" t="s">
        <v>93</v>
      </c>
      <c r="F19" s="6" t="s">
        <v>77</v>
      </c>
      <c r="G19" s="10">
        <v>11.03</v>
      </c>
      <c r="H19" s="11">
        <v>17.926799999999997</v>
      </c>
      <c r="I19" s="10">
        <v>197.73260399999995</v>
      </c>
      <c r="J19" s="6">
        <v>88316</v>
      </c>
      <c r="K19" s="9" t="s">
        <v>89</v>
      </c>
      <c r="L19" s="6" t="s">
        <v>87</v>
      </c>
      <c r="M19" s="10">
        <v>22.4</v>
      </c>
      <c r="N19" s="11">
        <v>3</v>
      </c>
      <c r="O19" s="12">
        <v>67.199999999999989</v>
      </c>
      <c r="P19" s="6"/>
    </row>
    <row r="20" spans="2:17" ht="25.5" x14ac:dyDescent="0.25">
      <c r="B20" s="56"/>
      <c r="C20" s="36"/>
      <c r="D20" s="6">
        <v>4331</v>
      </c>
      <c r="E20" s="9" t="s">
        <v>94</v>
      </c>
      <c r="F20" s="6" t="s">
        <v>2</v>
      </c>
      <c r="G20" s="10">
        <v>4.07</v>
      </c>
      <c r="H20" s="11">
        <v>20</v>
      </c>
      <c r="I20" s="10">
        <v>81.400000000000006</v>
      </c>
      <c r="J20" s="6" t="s">
        <v>135</v>
      </c>
      <c r="K20" s="9"/>
      <c r="L20" s="6" t="s">
        <v>135</v>
      </c>
      <c r="M20" s="10" t="s">
        <v>135</v>
      </c>
      <c r="N20" s="11"/>
      <c r="O20" s="12">
        <v>0</v>
      </c>
      <c r="P20" s="6"/>
    </row>
    <row r="21" spans="2:17" x14ac:dyDescent="0.25">
      <c r="B21" s="56"/>
      <c r="C21" s="36"/>
      <c r="D21" s="6" t="s">
        <v>135</v>
      </c>
      <c r="E21" s="9"/>
      <c r="F21" s="6" t="s">
        <v>135</v>
      </c>
      <c r="G21" s="10">
        <v>0</v>
      </c>
      <c r="H21" s="11"/>
      <c r="I21" s="10">
        <v>0</v>
      </c>
      <c r="J21" s="6" t="s">
        <v>135</v>
      </c>
      <c r="K21" s="9"/>
      <c r="L21" s="6" t="s">
        <v>135</v>
      </c>
      <c r="M21" s="10" t="s">
        <v>135</v>
      </c>
      <c r="N21" s="11"/>
      <c r="O21" s="12">
        <v>0</v>
      </c>
      <c r="P21" s="6"/>
    </row>
    <row r="22" spans="2:17" x14ac:dyDescent="0.25">
      <c r="B22" s="56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</row>
    <row r="23" spans="2:17" hidden="1" x14ac:dyDescent="0.2">
      <c r="B23" s="8">
        <v>3</v>
      </c>
      <c r="C23" s="24"/>
      <c r="D23" s="8"/>
      <c r="E23" s="8"/>
      <c r="F23" s="8"/>
      <c r="G23" s="8"/>
      <c r="H23" s="8"/>
      <c r="I23" s="15">
        <f>ROUND(SUM(I24:I29),2)</f>
        <v>0</v>
      </c>
      <c r="J23" s="8"/>
      <c r="K23" s="8"/>
      <c r="L23" s="8"/>
      <c r="M23" s="8"/>
      <c r="N23" s="8"/>
      <c r="O23" s="16">
        <f>ROUND(SUM(O24:O29),2)</f>
        <v>0</v>
      </c>
      <c r="P23" s="15">
        <f>ROUND(SUM(I23,O23),2)</f>
        <v>0</v>
      </c>
      <c r="Q23" s="14" t="str">
        <f>B24</f>
        <v>CP-03</v>
      </c>
    </row>
    <row r="24" spans="2:17" hidden="1" x14ac:dyDescent="0.2">
      <c r="B24" s="56" t="s">
        <v>40</v>
      </c>
      <c r="C24" s="36"/>
      <c r="D24" s="6" t="str">
        <f>IFERROR(VLOOKUP($E24,#REF!,5,0),"")</f>
        <v/>
      </c>
      <c r="E24" s="9"/>
      <c r="F24" s="6" t="str">
        <f>IFERROR(VLOOKUP($E24,#REF!,2,0),"")</f>
        <v/>
      </c>
      <c r="G24" s="10">
        <f>IFERROR(VLOOKUP($E24,#REF!,3,0),0)</f>
        <v>0</v>
      </c>
      <c r="H24" s="11"/>
      <c r="I24" s="10">
        <f>IFERROR(G24*H24,0)</f>
        <v>0</v>
      </c>
      <c r="J24" s="6" t="str">
        <f>IFERROR(VLOOKUP($K24,#REF!,5,0),"")</f>
        <v/>
      </c>
      <c r="K24" s="9"/>
      <c r="L24" s="6" t="str">
        <f>IFERROR(VLOOKUP($K24,#REF!,2,0),"")</f>
        <v/>
      </c>
      <c r="M24" s="10" t="str">
        <f>IFERROR(VLOOKUP($K24,#REF!,3,0),"")</f>
        <v/>
      </c>
      <c r="N24" s="11"/>
      <c r="O24" s="12">
        <f>IFERROR(M24*N24,0)</f>
        <v>0</v>
      </c>
      <c r="P24" s="6"/>
      <c r="Q24" s="1"/>
    </row>
    <row r="25" spans="2:17" hidden="1" x14ac:dyDescent="0.25">
      <c r="B25" s="56"/>
      <c r="C25" s="36"/>
      <c r="D25" s="6" t="str">
        <f>IFERROR(VLOOKUP($E25,#REF!,5,0),"")</f>
        <v/>
      </c>
      <c r="E25" s="9"/>
      <c r="F25" s="6" t="str">
        <f>IFERROR(VLOOKUP($E25,#REF!,2,0),"")</f>
        <v/>
      </c>
      <c r="G25" s="10">
        <f>IFERROR(VLOOKUP($E25,#REF!,3,0),0)</f>
        <v>0</v>
      </c>
      <c r="H25" s="11"/>
      <c r="I25" s="10">
        <f t="shared" ref="I25:I28" si="0">IFERROR(G25*H25,0)</f>
        <v>0</v>
      </c>
      <c r="J25" s="6" t="str">
        <f>IFERROR(VLOOKUP($K25,#REF!,5,0),"")</f>
        <v/>
      </c>
      <c r="K25" s="9"/>
      <c r="L25" s="6" t="str">
        <f>IFERROR(VLOOKUP($K25,#REF!,2,0),"")</f>
        <v/>
      </c>
      <c r="M25" s="10" t="str">
        <f>IFERROR(VLOOKUP($K25,#REF!,3,0),"")</f>
        <v/>
      </c>
      <c r="N25" s="11"/>
      <c r="O25" s="12">
        <f t="shared" ref="O25:O28" si="1">IFERROR(M25*N25,0)</f>
        <v>0</v>
      </c>
      <c r="P25" s="6"/>
    </row>
    <row r="26" spans="2:17" hidden="1" x14ac:dyDescent="0.25">
      <c r="B26" s="56"/>
      <c r="C26" s="36"/>
      <c r="D26" s="6" t="str">
        <f>IFERROR(VLOOKUP($E26,#REF!,5,0),"")</f>
        <v/>
      </c>
      <c r="E26" s="9"/>
      <c r="F26" s="6" t="str">
        <f>IFERROR(VLOOKUP($E26,#REF!,2,0),"")</f>
        <v/>
      </c>
      <c r="G26" s="10">
        <f>IFERROR(VLOOKUP($E26,#REF!,3,0),0)</f>
        <v>0</v>
      </c>
      <c r="H26" s="11"/>
      <c r="I26" s="10">
        <f t="shared" si="0"/>
        <v>0</v>
      </c>
      <c r="J26" s="6" t="str">
        <f>IFERROR(VLOOKUP($K26,#REF!,5,0),"")</f>
        <v/>
      </c>
      <c r="K26" s="9"/>
      <c r="L26" s="6" t="str">
        <f>IFERROR(VLOOKUP($K26,#REF!,2,0),"")</f>
        <v/>
      </c>
      <c r="M26" s="10" t="str">
        <f>IFERROR(VLOOKUP($K26,#REF!,3,0),"")</f>
        <v/>
      </c>
      <c r="N26" s="11"/>
      <c r="O26" s="12">
        <f t="shared" si="1"/>
        <v>0</v>
      </c>
      <c r="P26" s="6"/>
    </row>
    <row r="27" spans="2:17" hidden="1" x14ac:dyDescent="0.25">
      <c r="B27" s="56"/>
      <c r="C27" s="36"/>
      <c r="D27" s="6" t="str">
        <f>IFERROR(VLOOKUP($E27,#REF!,5,0),"")</f>
        <v/>
      </c>
      <c r="E27" s="9"/>
      <c r="F27" s="6" t="str">
        <f>IFERROR(VLOOKUP($E27,#REF!,2,0),"")</f>
        <v/>
      </c>
      <c r="G27" s="10">
        <f>IFERROR(VLOOKUP($E27,#REF!,3,0),0)</f>
        <v>0</v>
      </c>
      <c r="H27" s="11"/>
      <c r="I27" s="10">
        <f t="shared" si="0"/>
        <v>0</v>
      </c>
      <c r="J27" s="6" t="str">
        <f>IFERROR(VLOOKUP($K27,#REF!,5,0),"")</f>
        <v/>
      </c>
      <c r="K27" s="9"/>
      <c r="L27" s="6" t="str">
        <f>IFERROR(VLOOKUP($K27,#REF!,2,0),"")</f>
        <v/>
      </c>
      <c r="M27" s="10" t="str">
        <f>IFERROR(VLOOKUP($K27,#REF!,3,0),"")</f>
        <v/>
      </c>
      <c r="N27" s="11"/>
      <c r="O27" s="12">
        <f t="shared" si="1"/>
        <v>0</v>
      </c>
      <c r="P27" s="6"/>
    </row>
    <row r="28" spans="2:17" hidden="1" x14ac:dyDescent="0.25">
      <c r="B28" s="56"/>
      <c r="C28" s="36"/>
      <c r="D28" s="6" t="str">
        <f>IFERROR(VLOOKUP($E28,#REF!,5,0),"")</f>
        <v/>
      </c>
      <c r="E28" s="9"/>
      <c r="F28" s="6" t="str">
        <f>IFERROR(VLOOKUP($E28,#REF!,2,0),"")</f>
        <v/>
      </c>
      <c r="G28" s="10">
        <f>IFERROR(VLOOKUP($E28,#REF!,3,0),0)</f>
        <v>0</v>
      </c>
      <c r="H28" s="11"/>
      <c r="I28" s="10">
        <f t="shared" si="0"/>
        <v>0</v>
      </c>
      <c r="J28" s="6" t="str">
        <f>IFERROR(VLOOKUP($K28,#REF!,5,0),"")</f>
        <v/>
      </c>
      <c r="K28" s="9"/>
      <c r="L28" s="6" t="str">
        <f>IFERROR(VLOOKUP($K28,#REF!,2,0),"")</f>
        <v/>
      </c>
      <c r="M28" s="10" t="str">
        <f>IFERROR(VLOOKUP($K28,#REF!,3,0),"")</f>
        <v/>
      </c>
      <c r="N28" s="11"/>
      <c r="O28" s="12">
        <f t="shared" si="1"/>
        <v>0</v>
      </c>
      <c r="P28" s="6"/>
    </row>
    <row r="29" spans="2:17" hidden="1" x14ac:dyDescent="0.25">
      <c r="B29" s="56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</row>
    <row r="30" spans="2:17" hidden="1" x14ac:dyDescent="0.2">
      <c r="B30" s="8">
        <v>4</v>
      </c>
      <c r="C30" s="24"/>
      <c r="D30" s="8"/>
      <c r="E30" s="8"/>
      <c r="F30" s="8"/>
      <c r="G30" s="8"/>
      <c r="H30" s="8"/>
      <c r="I30" s="15">
        <f>ROUND(SUM(I31:I36),2)</f>
        <v>0</v>
      </c>
      <c r="J30" s="8"/>
      <c r="K30" s="8"/>
      <c r="L30" s="8"/>
      <c r="M30" s="8"/>
      <c r="N30" s="8"/>
      <c r="O30" s="16">
        <f>ROUND(SUM(O31:O36),2)</f>
        <v>0</v>
      </c>
      <c r="P30" s="15">
        <f>ROUND(SUM(I30,O30),2)</f>
        <v>0</v>
      </c>
      <c r="Q30" s="14" t="str">
        <f>B31</f>
        <v>CP-04</v>
      </c>
    </row>
    <row r="31" spans="2:17" hidden="1" x14ac:dyDescent="0.2">
      <c r="B31" s="56" t="s">
        <v>41</v>
      </c>
      <c r="C31" s="36"/>
      <c r="D31" s="6" t="str">
        <f>IFERROR(VLOOKUP($E31,#REF!,5,0),"")</f>
        <v/>
      </c>
      <c r="E31" s="9"/>
      <c r="F31" s="6" t="str">
        <f>IFERROR(VLOOKUP($E31,#REF!,2,0),"")</f>
        <v/>
      </c>
      <c r="G31" s="10">
        <f>IFERROR(VLOOKUP($E31,#REF!,3,0),0)</f>
        <v>0</v>
      </c>
      <c r="H31" s="11"/>
      <c r="I31" s="10">
        <f>IFERROR(G31*H31,0)</f>
        <v>0</v>
      </c>
      <c r="J31" s="6" t="str">
        <f>IFERROR(VLOOKUP($K31,#REF!,5,0),"")</f>
        <v/>
      </c>
      <c r="K31" s="9"/>
      <c r="L31" s="6" t="str">
        <f>IFERROR(VLOOKUP($K31,#REF!,2,0),"")</f>
        <v/>
      </c>
      <c r="M31" s="10" t="str">
        <f>IFERROR(VLOOKUP($K31,#REF!,3,0),"")</f>
        <v/>
      </c>
      <c r="N31" s="11"/>
      <c r="O31" s="12">
        <f>IFERROR(M31*N31,0)</f>
        <v>0</v>
      </c>
      <c r="P31" s="6"/>
      <c r="Q31" s="1"/>
    </row>
    <row r="32" spans="2:17" hidden="1" x14ac:dyDescent="0.25">
      <c r="B32" s="56"/>
      <c r="C32" s="36"/>
      <c r="D32" s="6" t="str">
        <f>IFERROR(VLOOKUP($E32,#REF!,5,0),"")</f>
        <v/>
      </c>
      <c r="E32" s="9"/>
      <c r="F32" s="6" t="str">
        <f>IFERROR(VLOOKUP($E32,#REF!,2,0),"")</f>
        <v/>
      </c>
      <c r="G32" s="10">
        <f>IFERROR(VLOOKUP($E32,#REF!,3,0),0)</f>
        <v>0</v>
      </c>
      <c r="H32" s="11"/>
      <c r="I32" s="10">
        <f t="shared" ref="I32:I35" si="2">IFERROR(G32*H32,0)</f>
        <v>0</v>
      </c>
      <c r="J32" s="6" t="str">
        <f>IFERROR(VLOOKUP($K32,#REF!,5,0),"")</f>
        <v/>
      </c>
      <c r="K32" s="9"/>
      <c r="L32" s="6" t="str">
        <f>IFERROR(VLOOKUP($K32,#REF!,2,0),"")</f>
        <v/>
      </c>
      <c r="M32" s="10" t="str">
        <f>IFERROR(VLOOKUP($K32,#REF!,3,0),"")</f>
        <v/>
      </c>
      <c r="N32" s="11"/>
      <c r="O32" s="12">
        <f t="shared" ref="O32:O35" si="3">IFERROR(M32*N32,0)</f>
        <v>0</v>
      </c>
      <c r="P32" s="6"/>
    </row>
    <row r="33" spans="2:17" hidden="1" x14ac:dyDescent="0.25">
      <c r="B33" s="56"/>
      <c r="C33" s="36"/>
      <c r="D33" s="6" t="str">
        <f>IFERROR(VLOOKUP($E33,#REF!,5,0),"")</f>
        <v/>
      </c>
      <c r="E33" s="9"/>
      <c r="F33" s="6" t="str">
        <f>IFERROR(VLOOKUP($E33,#REF!,2,0),"")</f>
        <v/>
      </c>
      <c r="G33" s="10">
        <f>IFERROR(VLOOKUP($E33,#REF!,3,0),0)</f>
        <v>0</v>
      </c>
      <c r="H33" s="11"/>
      <c r="I33" s="10">
        <f t="shared" si="2"/>
        <v>0</v>
      </c>
      <c r="J33" s="6" t="str">
        <f>IFERROR(VLOOKUP($K33,#REF!,5,0),"")</f>
        <v/>
      </c>
      <c r="K33" s="9"/>
      <c r="L33" s="6" t="str">
        <f>IFERROR(VLOOKUP($K33,#REF!,2,0),"")</f>
        <v/>
      </c>
      <c r="M33" s="10" t="str">
        <f>IFERROR(VLOOKUP($K33,#REF!,3,0),"")</f>
        <v/>
      </c>
      <c r="N33" s="11"/>
      <c r="O33" s="12">
        <f t="shared" si="3"/>
        <v>0</v>
      </c>
      <c r="P33" s="6"/>
    </row>
    <row r="34" spans="2:17" hidden="1" x14ac:dyDescent="0.25">
      <c r="B34" s="56"/>
      <c r="C34" s="36"/>
      <c r="D34" s="6" t="str">
        <f>IFERROR(VLOOKUP($E34,#REF!,5,0),"")</f>
        <v/>
      </c>
      <c r="E34" s="9"/>
      <c r="F34" s="6" t="str">
        <f>IFERROR(VLOOKUP($E34,#REF!,2,0),"")</f>
        <v/>
      </c>
      <c r="G34" s="10">
        <f>IFERROR(VLOOKUP($E34,#REF!,3,0),0)</f>
        <v>0</v>
      </c>
      <c r="H34" s="11"/>
      <c r="I34" s="10">
        <f t="shared" si="2"/>
        <v>0</v>
      </c>
      <c r="J34" s="6" t="str">
        <f>IFERROR(VLOOKUP($K34,#REF!,5,0),"")</f>
        <v/>
      </c>
      <c r="K34" s="9"/>
      <c r="L34" s="6" t="str">
        <f>IFERROR(VLOOKUP($K34,#REF!,2,0),"")</f>
        <v/>
      </c>
      <c r="M34" s="10" t="str">
        <f>IFERROR(VLOOKUP($K34,#REF!,3,0),"")</f>
        <v/>
      </c>
      <c r="N34" s="11"/>
      <c r="O34" s="12">
        <f t="shared" si="3"/>
        <v>0</v>
      </c>
      <c r="P34" s="6"/>
    </row>
    <row r="35" spans="2:17" hidden="1" x14ac:dyDescent="0.25">
      <c r="B35" s="56"/>
      <c r="C35" s="36"/>
      <c r="D35" s="6" t="str">
        <f>IFERROR(VLOOKUP($E35,#REF!,5,0),"")</f>
        <v/>
      </c>
      <c r="E35" s="9"/>
      <c r="F35" s="6" t="str">
        <f>IFERROR(VLOOKUP($E35,#REF!,2,0),"")</f>
        <v/>
      </c>
      <c r="G35" s="10">
        <f>IFERROR(VLOOKUP($E35,#REF!,3,0),0)</f>
        <v>0</v>
      </c>
      <c r="H35" s="11"/>
      <c r="I35" s="10">
        <f t="shared" si="2"/>
        <v>0</v>
      </c>
      <c r="J35" s="6" t="str">
        <f>IFERROR(VLOOKUP($K35,#REF!,5,0),"")</f>
        <v/>
      </c>
      <c r="K35" s="9"/>
      <c r="L35" s="6" t="str">
        <f>IFERROR(VLOOKUP($K35,#REF!,2,0),"")</f>
        <v/>
      </c>
      <c r="M35" s="10" t="str">
        <f>IFERROR(VLOOKUP($K35,#REF!,3,0),"")</f>
        <v/>
      </c>
      <c r="N35" s="11"/>
      <c r="O35" s="12">
        <f t="shared" si="3"/>
        <v>0</v>
      </c>
      <c r="P35" s="6"/>
    </row>
    <row r="36" spans="2:17" hidden="1" x14ac:dyDescent="0.25">
      <c r="B36" s="56"/>
      <c r="C36" s="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5"/>
    </row>
    <row r="37" spans="2:17" hidden="1" x14ac:dyDescent="0.2">
      <c r="B37" s="8">
        <v>5</v>
      </c>
      <c r="C37" s="24"/>
      <c r="D37" s="8"/>
      <c r="E37" s="8"/>
      <c r="F37" s="8"/>
      <c r="G37" s="8"/>
      <c r="H37" s="8"/>
      <c r="I37" s="15">
        <f>ROUND(SUM(I38:I43),2)</f>
        <v>0</v>
      </c>
      <c r="J37" s="8"/>
      <c r="K37" s="8"/>
      <c r="L37" s="8"/>
      <c r="M37" s="8"/>
      <c r="N37" s="8"/>
      <c r="O37" s="16">
        <f>ROUND(SUM(O38:O43),2)</f>
        <v>0</v>
      </c>
      <c r="P37" s="15">
        <f>ROUND(SUM(I37,O37),2)</f>
        <v>0</v>
      </c>
      <c r="Q37" s="14" t="str">
        <f>B38</f>
        <v>CP-05</v>
      </c>
    </row>
    <row r="38" spans="2:17" hidden="1" x14ac:dyDescent="0.2">
      <c r="B38" s="56" t="s">
        <v>42</v>
      </c>
      <c r="C38" s="36"/>
      <c r="D38" s="6" t="str">
        <f>IFERROR(VLOOKUP($E38,#REF!,5,0),"")</f>
        <v/>
      </c>
      <c r="E38" s="9"/>
      <c r="F38" s="6" t="str">
        <f>IFERROR(VLOOKUP($E38,#REF!,2,0),"")</f>
        <v/>
      </c>
      <c r="G38" s="10">
        <f>IFERROR(VLOOKUP($E38,#REF!,3,0),0)</f>
        <v>0</v>
      </c>
      <c r="H38" s="11"/>
      <c r="I38" s="10">
        <f>IFERROR(G38*H38,0)</f>
        <v>0</v>
      </c>
      <c r="J38" s="6" t="str">
        <f>IFERROR(VLOOKUP($K38,#REF!,5,0),"")</f>
        <v/>
      </c>
      <c r="K38" s="9"/>
      <c r="L38" s="6" t="str">
        <f>IFERROR(VLOOKUP($K38,#REF!,2,0),"")</f>
        <v/>
      </c>
      <c r="M38" s="10" t="str">
        <f>IFERROR(VLOOKUP($K38,#REF!,3,0),"")</f>
        <v/>
      </c>
      <c r="N38" s="11"/>
      <c r="O38" s="12">
        <f>IFERROR(M38*N38,0)</f>
        <v>0</v>
      </c>
      <c r="P38" s="6"/>
      <c r="Q38" s="1"/>
    </row>
    <row r="39" spans="2:17" hidden="1" x14ac:dyDescent="0.25">
      <c r="B39" s="56"/>
      <c r="C39" s="36"/>
      <c r="D39" s="6" t="str">
        <f>IFERROR(VLOOKUP($E39,#REF!,5,0),"")</f>
        <v/>
      </c>
      <c r="E39" s="9"/>
      <c r="F39" s="6" t="str">
        <f>IFERROR(VLOOKUP($E39,#REF!,2,0),"")</f>
        <v/>
      </c>
      <c r="G39" s="10">
        <f>IFERROR(VLOOKUP($E39,#REF!,3,0),0)</f>
        <v>0</v>
      </c>
      <c r="H39" s="11"/>
      <c r="I39" s="10">
        <f t="shared" ref="I39:I42" si="4">IFERROR(G39*H39,0)</f>
        <v>0</v>
      </c>
      <c r="J39" s="6" t="str">
        <f>IFERROR(VLOOKUP($K39,#REF!,5,0),"")</f>
        <v/>
      </c>
      <c r="K39" s="9"/>
      <c r="L39" s="6" t="str">
        <f>IFERROR(VLOOKUP($K39,#REF!,2,0),"")</f>
        <v/>
      </c>
      <c r="M39" s="10" t="str">
        <f>IFERROR(VLOOKUP($K39,#REF!,3,0),"")</f>
        <v/>
      </c>
      <c r="N39" s="11"/>
      <c r="O39" s="12">
        <f t="shared" ref="O39:O42" si="5">IFERROR(M39*N39,0)</f>
        <v>0</v>
      </c>
      <c r="P39" s="6"/>
    </row>
    <row r="40" spans="2:17" hidden="1" x14ac:dyDescent="0.25">
      <c r="B40" s="56"/>
      <c r="C40" s="36"/>
      <c r="D40" s="6" t="str">
        <f>IFERROR(VLOOKUP($E40,#REF!,5,0),"")</f>
        <v/>
      </c>
      <c r="E40" s="9"/>
      <c r="F40" s="6" t="str">
        <f>IFERROR(VLOOKUP($E40,#REF!,2,0),"")</f>
        <v/>
      </c>
      <c r="G40" s="10">
        <f>IFERROR(VLOOKUP($E40,#REF!,3,0),0)</f>
        <v>0</v>
      </c>
      <c r="H40" s="11"/>
      <c r="I40" s="10">
        <f t="shared" si="4"/>
        <v>0</v>
      </c>
      <c r="J40" s="6" t="str">
        <f>IFERROR(VLOOKUP($K40,#REF!,5,0),"")</f>
        <v/>
      </c>
      <c r="K40" s="9"/>
      <c r="L40" s="6" t="str">
        <f>IFERROR(VLOOKUP($K40,#REF!,2,0),"")</f>
        <v/>
      </c>
      <c r="M40" s="10" t="str">
        <f>IFERROR(VLOOKUP($K40,#REF!,3,0),"")</f>
        <v/>
      </c>
      <c r="N40" s="11"/>
      <c r="O40" s="12">
        <f t="shared" si="5"/>
        <v>0</v>
      </c>
      <c r="P40" s="6"/>
    </row>
    <row r="41" spans="2:17" hidden="1" x14ac:dyDescent="0.25">
      <c r="B41" s="56"/>
      <c r="C41" s="36"/>
      <c r="D41" s="6" t="str">
        <f>IFERROR(VLOOKUP($E41,#REF!,5,0),"")</f>
        <v/>
      </c>
      <c r="E41" s="9"/>
      <c r="F41" s="6" t="str">
        <f>IFERROR(VLOOKUP($E41,#REF!,2,0),"")</f>
        <v/>
      </c>
      <c r="G41" s="10">
        <f>IFERROR(VLOOKUP($E41,#REF!,3,0),0)</f>
        <v>0</v>
      </c>
      <c r="H41" s="11"/>
      <c r="I41" s="10">
        <f t="shared" si="4"/>
        <v>0</v>
      </c>
      <c r="J41" s="6" t="str">
        <f>IFERROR(VLOOKUP($K41,#REF!,5,0),"")</f>
        <v/>
      </c>
      <c r="K41" s="9"/>
      <c r="L41" s="6" t="str">
        <f>IFERROR(VLOOKUP($K41,#REF!,2,0),"")</f>
        <v/>
      </c>
      <c r="M41" s="10" t="str">
        <f>IFERROR(VLOOKUP($K41,#REF!,3,0),"")</f>
        <v/>
      </c>
      <c r="N41" s="11"/>
      <c r="O41" s="12">
        <f t="shared" si="5"/>
        <v>0</v>
      </c>
      <c r="P41" s="6"/>
    </row>
    <row r="42" spans="2:17" hidden="1" x14ac:dyDescent="0.25">
      <c r="B42" s="56"/>
      <c r="C42" s="36"/>
      <c r="D42" s="6" t="str">
        <f>IFERROR(VLOOKUP($E42,#REF!,5,0),"")</f>
        <v/>
      </c>
      <c r="E42" s="9"/>
      <c r="F42" s="6" t="str">
        <f>IFERROR(VLOOKUP($E42,#REF!,2,0),"")</f>
        <v/>
      </c>
      <c r="G42" s="10">
        <f>IFERROR(VLOOKUP($E42,#REF!,3,0),0)</f>
        <v>0</v>
      </c>
      <c r="H42" s="11"/>
      <c r="I42" s="10">
        <f t="shared" si="4"/>
        <v>0</v>
      </c>
      <c r="J42" s="6" t="str">
        <f>IFERROR(VLOOKUP($K42,#REF!,5,0),"")</f>
        <v/>
      </c>
      <c r="K42" s="9"/>
      <c r="L42" s="6" t="str">
        <f>IFERROR(VLOOKUP($K42,#REF!,2,0),"")</f>
        <v/>
      </c>
      <c r="M42" s="10" t="str">
        <f>IFERROR(VLOOKUP($K42,#REF!,3,0),"")</f>
        <v/>
      </c>
      <c r="N42" s="11"/>
      <c r="O42" s="12">
        <f t="shared" si="5"/>
        <v>0</v>
      </c>
      <c r="P42" s="6"/>
    </row>
    <row r="43" spans="2:17" hidden="1" x14ac:dyDescent="0.25">
      <c r="B43" s="56"/>
      <c r="C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5"/>
    </row>
    <row r="45" spans="2:17" ht="15.75" x14ac:dyDescent="0.25">
      <c r="B45" s="21" t="s">
        <v>30</v>
      </c>
    </row>
    <row r="46" spans="2:17" ht="15.75" x14ac:dyDescent="0.25">
      <c r="B46" s="22" t="s">
        <v>118</v>
      </c>
      <c r="N46" s="23" t="s">
        <v>31</v>
      </c>
      <c r="O46" s="43">
        <f ca="1">TODAY()</f>
        <v>45406</v>
      </c>
      <c r="P46" s="43"/>
    </row>
    <row r="47" spans="2:17" ht="15.75" x14ac:dyDescent="0.25">
      <c r="B47" s="22" t="s">
        <v>117</v>
      </c>
    </row>
    <row r="48" spans="2:17" ht="15.75" x14ac:dyDescent="0.25">
      <c r="B48" s="22" t="s">
        <v>38</v>
      </c>
      <c r="C48" s="33">
        <v>0.24</v>
      </c>
    </row>
    <row r="49" spans="2:2" ht="15.75" x14ac:dyDescent="0.25">
      <c r="B49" s="22" t="s">
        <v>134</v>
      </c>
    </row>
  </sheetData>
  <mergeCells count="15">
    <mergeCell ref="O46:P46"/>
    <mergeCell ref="B5:P5"/>
    <mergeCell ref="B17:B22"/>
    <mergeCell ref="B24:B29"/>
    <mergeCell ref="B31:B36"/>
    <mergeCell ref="B38:B43"/>
    <mergeCell ref="B4:P4"/>
    <mergeCell ref="B3:P3"/>
    <mergeCell ref="B2:P2"/>
    <mergeCell ref="B10:B15"/>
    <mergeCell ref="B6:P6"/>
    <mergeCell ref="B7:D7"/>
    <mergeCell ref="E7:I7"/>
    <mergeCell ref="J7:O7"/>
    <mergeCell ref="P7:P8"/>
  </mergeCells>
  <pageMargins left="0.51181102362204722" right="0.51181102362204722" top="0.78740157480314965" bottom="0.78740157480314965" header="0.31496062992125984" footer="0.31496062992125984"/>
  <pageSetup paperSize="9" scale="45" fitToHeight="0" orientation="landscape" r:id="rId1"/>
  <colBreaks count="1" manualBreakCount="1">
    <brk id="9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showGridLines="0" view="pageBreakPreview" zoomScaleNormal="90" zoomScaleSheetLayoutView="100" workbookViewId="0">
      <selection activeCell="E22" sqref="E22"/>
    </sheetView>
  </sheetViews>
  <sheetFormatPr defaultRowHeight="12.75" x14ac:dyDescent="0.25"/>
  <cols>
    <col min="1" max="1" width="2.85546875" style="2" customWidth="1"/>
    <col min="2" max="2" width="9.140625" style="2"/>
    <col min="3" max="3" width="36.5703125" style="2" customWidth="1"/>
    <col min="4" max="4" width="11" style="2" bestFit="1" customWidth="1"/>
    <col min="5" max="5" width="18.28515625" style="2" customWidth="1"/>
    <col min="6" max="6" width="11" style="2" bestFit="1" customWidth="1"/>
    <col min="7" max="7" width="18.28515625" style="2" customWidth="1"/>
    <col min="8" max="8" width="11" style="2" bestFit="1" customWidth="1"/>
    <col min="9" max="9" width="18.28515625" style="2" customWidth="1"/>
    <col min="10" max="16384" width="9.140625" style="2"/>
  </cols>
  <sheetData>
    <row r="1" spans="2:10" ht="15" customHeight="1" x14ac:dyDescent="0.25"/>
    <row r="2" spans="2:10" ht="21" customHeight="1" x14ac:dyDescent="0.25">
      <c r="B2" s="46" t="s">
        <v>133</v>
      </c>
      <c r="C2" s="47"/>
      <c r="D2" s="47"/>
      <c r="E2" s="47"/>
      <c r="F2" s="47"/>
      <c r="G2" s="47"/>
      <c r="H2" s="47"/>
      <c r="I2" s="48"/>
    </row>
    <row r="3" spans="2:10" ht="21" customHeight="1" x14ac:dyDescent="0.25">
      <c r="B3" s="49" t="s">
        <v>58</v>
      </c>
      <c r="C3" s="50"/>
      <c r="D3" s="50"/>
      <c r="E3" s="50"/>
      <c r="F3" s="50"/>
      <c r="G3" s="50"/>
      <c r="H3" s="50"/>
      <c r="I3" s="51"/>
    </row>
    <row r="4" spans="2:10" ht="21" customHeight="1" x14ac:dyDescent="0.25">
      <c r="B4" s="49" t="s">
        <v>3</v>
      </c>
      <c r="C4" s="50"/>
      <c r="D4" s="50"/>
      <c r="E4" s="50"/>
      <c r="F4" s="50"/>
      <c r="G4" s="50"/>
      <c r="H4" s="50"/>
      <c r="I4" s="51"/>
    </row>
    <row r="5" spans="2:10" ht="21" customHeight="1" x14ac:dyDescent="0.25">
      <c r="B5" s="52" t="s">
        <v>0</v>
      </c>
      <c r="C5" s="53"/>
      <c r="D5" s="53"/>
      <c r="E5" s="53"/>
      <c r="F5" s="53"/>
      <c r="G5" s="53"/>
      <c r="H5" s="53"/>
      <c r="I5" s="54"/>
    </row>
    <row r="6" spans="2:10" ht="15.75" x14ac:dyDescent="0.25">
      <c r="B6" s="65" t="s">
        <v>32</v>
      </c>
      <c r="C6" s="66"/>
      <c r="D6" s="66"/>
      <c r="E6" s="66"/>
      <c r="F6" s="66"/>
      <c r="G6" s="66"/>
      <c r="H6" s="66"/>
      <c r="I6" s="66"/>
    </row>
    <row r="7" spans="2:10" x14ac:dyDescent="0.25">
      <c r="B7" s="57" t="s">
        <v>4</v>
      </c>
      <c r="C7" s="58"/>
      <c r="D7" s="61" t="s">
        <v>46</v>
      </c>
      <c r="E7" s="62"/>
      <c r="F7" s="61" t="s">
        <v>57</v>
      </c>
      <c r="G7" s="62"/>
      <c r="H7" s="61" t="s">
        <v>120</v>
      </c>
      <c r="I7" s="62"/>
    </row>
    <row r="8" spans="2:10" x14ac:dyDescent="0.25">
      <c r="B8" s="59"/>
      <c r="C8" s="60"/>
      <c r="D8" s="7" t="s">
        <v>34</v>
      </c>
      <c r="E8" s="7" t="s">
        <v>33</v>
      </c>
      <c r="F8" s="7" t="s">
        <v>34</v>
      </c>
      <c r="G8" s="7" t="s">
        <v>33</v>
      </c>
      <c r="H8" s="7" t="s">
        <v>34</v>
      </c>
      <c r="I8" s="7" t="s">
        <v>33</v>
      </c>
    </row>
    <row r="9" spans="2:10" x14ac:dyDescent="0.25">
      <c r="B9" s="25">
        <v>1</v>
      </c>
      <c r="C9" s="35" t="str">
        <f>VLOOKUP(B9,PO!B9:O43,2,0)</f>
        <v>ADMINISTRAÇÃO DE OBRA</v>
      </c>
      <c r="D9" s="27">
        <v>0.4</v>
      </c>
      <c r="E9" s="26">
        <f>D9*PO!$N15</f>
        <v>1798.0440000000003</v>
      </c>
      <c r="F9" s="27">
        <v>0.3</v>
      </c>
      <c r="G9" s="26">
        <f>F9*PO!$N15</f>
        <v>1348.5330000000001</v>
      </c>
      <c r="H9" s="27">
        <v>0.3</v>
      </c>
      <c r="I9" s="26">
        <f>H9*PO!$N15</f>
        <v>1348.5330000000001</v>
      </c>
      <c r="J9" s="31">
        <f>D9+F9+H9</f>
        <v>1</v>
      </c>
    </row>
    <row r="10" spans="2:10" x14ac:dyDescent="0.25">
      <c r="B10" s="25">
        <v>2</v>
      </c>
      <c r="C10" s="35" t="str">
        <f>VLOOKUP(B10,PO!B10:O44,2,0)</f>
        <v>DEMOLIÇÕES E REMOÇÕES</v>
      </c>
      <c r="D10" s="27">
        <v>1</v>
      </c>
      <c r="E10" s="26">
        <f>D10*PO!$N21</f>
        <v>3465.17</v>
      </c>
      <c r="F10" s="27">
        <v>0</v>
      </c>
      <c r="G10" s="26">
        <f>F10*PO!$N21</f>
        <v>0</v>
      </c>
      <c r="H10" s="27">
        <v>0</v>
      </c>
      <c r="I10" s="26">
        <f>H10*PO!$N21</f>
        <v>0</v>
      </c>
      <c r="J10" s="31">
        <f t="shared" ref="J10:J13" si="0">D10+F10+H10</f>
        <v>1</v>
      </c>
    </row>
    <row r="11" spans="2:10" x14ac:dyDescent="0.25">
      <c r="B11" s="25">
        <v>3</v>
      </c>
      <c r="C11" s="35" t="str">
        <f>VLOOKUP(B11,PO!B11:O45,2,0)</f>
        <v>INFRAESTRUTURA E TERRAPLENAGEM</v>
      </c>
      <c r="D11" s="27">
        <v>0.3</v>
      </c>
      <c r="E11" s="26">
        <f>D11*PO!$N25</f>
        <v>158.322</v>
      </c>
      <c r="F11" s="27">
        <v>0.7</v>
      </c>
      <c r="G11" s="26">
        <f>F11*PO!$N25</f>
        <v>369.41800000000001</v>
      </c>
      <c r="H11" s="27">
        <v>0</v>
      </c>
      <c r="I11" s="26">
        <f>H11*PO!$N25</f>
        <v>0</v>
      </c>
      <c r="J11" s="31">
        <f t="shared" si="0"/>
        <v>1</v>
      </c>
    </row>
    <row r="12" spans="2:10" x14ac:dyDescent="0.25">
      <c r="B12" s="25">
        <v>4</v>
      </c>
      <c r="C12" s="35" t="str">
        <f>VLOOKUP(B12,PO!B13:O46,2,0)</f>
        <v>SUPRAESTRUTURA</v>
      </c>
      <c r="D12" s="27">
        <v>0.4</v>
      </c>
      <c r="E12" s="26">
        <f>D12*PO!$N33</f>
        <v>4697.7759999999998</v>
      </c>
      <c r="F12" s="27">
        <v>0.6</v>
      </c>
      <c r="G12" s="26">
        <f>F12*PO!$N33</f>
        <v>7046.6639999999989</v>
      </c>
      <c r="H12" s="27">
        <v>0</v>
      </c>
      <c r="I12" s="26">
        <f>H12*PO!$N33</f>
        <v>0</v>
      </c>
      <c r="J12" s="31">
        <f t="shared" si="0"/>
        <v>1</v>
      </c>
    </row>
    <row r="13" spans="2:10" x14ac:dyDescent="0.25">
      <c r="B13" s="25">
        <v>5</v>
      </c>
      <c r="C13" s="35" t="str">
        <f>VLOOKUP(B13,PO!B14:O47,2,0)</f>
        <v>ALVENARIA</v>
      </c>
      <c r="D13" s="27">
        <v>0</v>
      </c>
      <c r="E13" s="26">
        <f>D13*PO!$N36</f>
        <v>0</v>
      </c>
      <c r="F13" s="27">
        <v>0</v>
      </c>
      <c r="G13" s="26">
        <f>F13*PO!$N36</f>
        <v>0</v>
      </c>
      <c r="H13" s="27">
        <v>1</v>
      </c>
      <c r="I13" s="26">
        <f>H13*PO!$N36</f>
        <v>715.71</v>
      </c>
      <c r="J13" s="31">
        <f t="shared" si="0"/>
        <v>1</v>
      </c>
    </row>
    <row r="14" spans="2:10" x14ac:dyDescent="0.25">
      <c r="B14" s="25">
        <v>6</v>
      </c>
      <c r="C14" s="35" t="str">
        <f>VLOOKUP(B14,PO!B15:O48,2,0)</f>
        <v>PAVIMENTO</v>
      </c>
      <c r="D14" s="27">
        <v>0</v>
      </c>
      <c r="E14" s="26">
        <f>D14*PO!$N42</f>
        <v>0</v>
      </c>
      <c r="F14" s="27">
        <v>0.4</v>
      </c>
      <c r="G14" s="26">
        <f>F14*PO!$N42</f>
        <v>5838.0040000000008</v>
      </c>
      <c r="H14" s="27">
        <v>0.6</v>
      </c>
      <c r="I14" s="26">
        <f>H14*PO!$N42</f>
        <v>8757.0059999999994</v>
      </c>
      <c r="J14" s="31">
        <f t="shared" ref="J14" si="1">D14+F14+H14</f>
        <v>1</v>
      </c>
    </row>
    <row r="15" spans="2:10" ht="15" customHeight="1" x14ac:dyDescent="0.25">
      <c r="B15" s="64" t="s">
        <v>35</v>
      </c>
      <c r="C15" s="64"/>
      <c r="D15" s="28">
        <f>E15/PO!$N$43</f>
        <v>0.28470474504532234</v>
      </c>
      <c r="E15" s="29">
        <f>SUM(E9:E14)</f>
        <v>10119.312</v>
      </c>
      <c r="F15" s="28">
        <f>G15/PO!$N$43</f>
        <v>0.41084165794957006</v>
      </c>
      <c r="G15" s="29">
        <f>SUM(G9:G14)</f>
        <v>14602.618999999999</v>
      </c>
      <c r="H15" s="28">
        <f>I15/PO!$N$43</f>
        <v>0.3044535970051076</v>
      </c>
      <c r="I15" s="29">
        <f>SUM(I9:I14)</f>
        <v>10821.249</v>
      </c>
    </row>
    <row r="16" spans="2:10" ht="15" customHeight="1" x14ac:dyDescent="0.25">
      <c r="B16" s="64" t="s">
        <v>36</v>
      </c>
      <c r="C16" s="64"/>
      <c r="D16" s="32">
        <f>E16/PO!$N$43</f>
        <v>0.28470474504532234</v>
      </c>
      <c r="E16" s="37">
        <f>E15</f>
        <v>10119.312</v>
      </c>
      <c r="F16" s="32">
        <f>G16/PO!$N$43</f>
        <v>0.69554640299489234</v>
      </c>
      <c r="G16" s="30">
        <f>G15+E16</f>
        <v>24721.930999999997</v>
      </c>
      <c r="H16" s="32">
        <f>I16/PO!$N$43</f>
        <v>0.99999999999999978</v>
      </c>
      <c r="I16" s="30">
        <f>I15+G16</f>
        <v>35543.179999999993</v>
      </c>
    </row>
    <row r="18" spans="2:9" ht="15.75" x14ac:dyDescent="0.25">
      <c r="B18" s="21" t="s">
        <v>30</v>
      </c>
      <c r="D18" s="63">
        <f ca="1">TODAY()</f>
        <v>45406</v>
      </c>
      <c r="E18" s="63"/>
      <c r="F18" s="63"/>
      <c r="G18" s="63"/>
      <c r="H18" s="63"/>
      <c r="I18" s="63"/>
    </row>
    <row r="19" spans="2:9" ht="15.75" x14ac:dyDescent="0.25">
      <c r="B19" s="22" t="s">
        <v>118</v>
      </c>
      <c r="D19"/>
      <c r="E19"/>
      <c r="F19"/>
      <c r="G19"/>
      <c r="H19"/>
      <c r="I19"/>
    </row>
    <row r="20" spans="2:9" ht="15.75" x14ac:dyDescent="0.25">
      <c r="B20" s="22" t="s">
        <v>117</v>
      </c>
    </row>
    <row r="21" spans="2:9" ht="15.75" x14ac:dyDescent="0.25">
      <c r="B21" s="22" t="s">
        <v>38</v>
      </c>
      <c r="C21" s="33">
        <v>0.24</v>
      </c>
    </row>
    <row r="22" spans="2:9" ht="15.75" x14ac:dyDescent="0.25">
      <c r="B22" s="22" t="s">
        <v>134</v>
      </c>
    </row>
  </sheetData>
  <mergeCells count="12">
    <mergeCell ref="D18:I18"/>
    <mergeCell ref="B15:C15"/>
    <mergeCell ref="B16:C16"/>
    <mergeCell ref="B6:I6"/>
    <mergeCell ref="B5:I5"/>
    <mergeCell ref="F7:G7"/>
    <mergeCell ref="B4:I4"/>
    <mergeCell ref="B3:I3"/>
    <mergeCell ref="B2:I2"/>
    <mergeCell ref="B7:C8"/>
    <mergeCell ref="D7:E7"/>
    <mergeCell ref="H7:I7"/>
  </mergeCells>
  <pageMargins left="0.51181102362204722" right="0.51181102362204722" top="0.78740157480314965" bottom="0.78740157480314965" header="0.31496062992125984" footer="0.31496062992125984"/>
  <pageSetup paperSize="9" scale="93" orientation="landscape" r:id="rId1"/>
  <ignoredErrors>
    <ignoredError sqref="G15:H15 E15:E16 G16:H16 F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PO</vt:lpstr>
      <vt:lpstr>CPU</vt:lpstr>
      <vt:lpstr>Cronograma</vt:lpstr>
      <vt:lpstr>CPU!Area_de_impressao</vt:lpstr>
      <vt:lpstr>PO!Area_de_impressao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Humberto Brandao</cp:lastModifiedBy>
  <cp:lastPrinted>2024-04-01T12:21:23Z</cp:lastPrinted>
  <dcterms:created xsi:type="dcterms:W3CDTF">2023-06-14T12:56:34Z</dcterms:created>
  <dcterms:modified xsi:type="dcterms:W3CDTF">2024-04-24T13:20:36Z</dcterms:modified>
</cp:coreProperties>
</file>