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20.10\Sec_Fazenda\Faz-Renata\Planilha de custos\Assessoria de Geologia\"/>
    </mc:Choice>
  </mc:AlternateContent>
  <bookViews>
    <workbookView xWindow="0" yWindow="0" windowWidth="24000" windowHeight="9735"/>
  </bookViews>
  <sheets>
    <sheet name="Geólogo" sheetId="2" r:id="rId1"/>
    <sheet name="Referências" sheetId="1" r:id="rId2"/>
    <sheet name="Encargos Sociais" sheetId="3" r:id="rId3"/>
  </sheets>
  <definedNames>
    <definedName name="_xlnm.Print_Area" localSheetId="2">'Encargos Sociais'!$A$1:$C$37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2" l="1"/>
  <c r="B87" i="2"/>
  <c r="B82" i="2"/>
  <c r="B74" i="2"/>
  <c r="F39" i="2"/>
  <c r="G39" i="2" s="1"/>
  <c r="E38" i="2"/>
  <c r="F38" i="2" s="1"/>
  <c r="G38" i="2" s="1"/>
  <c r="E36" i="2"/>
  <c r="F36" i="2" s="1"/>
  <c r="G36" i="2" s="1"/>
  <c r="E33" i="2"/>
  <c r="E37" i="2"/>
  <c r="F37" i="2" s="1"/>
  <c r="G37" i="2" s="1"/>
  <c r="F35" i="2"/>
  <c r="G35" i="2" s="1"/>
  <c r="F34" i="2"/>
  <c r="G34" i="2" s="1"/>
  <c r="F33" i="2" l="1"/>
  <c r="G33" i="2" s="1"/>
  <c r="F32" i="2"/>
  <c r="G32" i="2" s="1"/>
  <c r="F31" i="2"/>
  <c r="G31" i="2" s="1"/>
  <c r="F30" i="2"/>
  <c r="F22" i="2"/>
  <c r="E22" i="2"/>
  <c r="E24" i="2" s="1"/>
  <c r="D22" i="2"/>
  <c r="D24" i="2" s="1"/>
  <c r="B6" i="2" s="1"/>
  <c r="C22" i="2"/>
  <c r="C23" i="3"/>
  <c r="G30" i="2" l="1"/>
  <c r="G40" i="2" s="1"/>
  <c r="F40" i="2"/>
  <c r="D6" i="2"/>
  <c r="E7" i="2" l="1"/>
  <c r="D7" i="2"/>
  <c r="B7" i="2"/>
  <c r="D43" i="2"/>
  <c r="E43" i="2"/>
  <c r="C14" i="3"/>
  <c r="C101" i="2"/>
  <c r="D48" i="2" l="1"/>
  <c r="B8" i="2" s="1"/>
  <c r="E48" i="2"/>
  <c r="D8" i="2" s="1"/>
  <c r="D9" i="2" s="1"/>
  <c r="E12" i="2" s="1"/>
  <c r="E51" i="2"/>
  <c r="F24" i="2"/>
  <c r="C30" i="3"/>
  <c r="C32" i="3"/>
  <c r="D51" i="2" l="1"/>
  <c r="F43" i="2"/>
  <c r="E6" i="2"/>
  <c r="C34" i="3"/>
  <c r="C35" i="3" s="1"/>
  <c r="F48" i="2" l="1"/>
  <c r="E8" i="2" s="1"/>
  <c r="E9" i="2" s="1"/>
  <c r="F12" i="2" s="1"/>
  <c r="B9" i="2"/>
  <c r="D12" i="2" s="1"/>
  <c r="F51" i="2" l="1"/>
</calcChain>
</file>

<file path=xl/sharedStrings.xml><?xml version="1.0" encoding="utf-8"?>
<sst xmlns="http://schemas.openxmlformats.org/spreadsheetml/2006/main" count="227" uniqueCount="162">
  <si>
    <t>Síntese dos custos</t>
  </si>
  <si>
    <t>Item</t>
  </si>
  <si>
    <t>%</t>
  </si>
  <si>
    <t>Síntese de quantitativos</t>
  </si>
  <si>
    <t>Mão-de-obra</t>
  </si>
  <si>
    <t>Quantidade</t>
  </si>
  <si>
    <t>1. Mão-de-obra</t>
  </si>
  <si>
    <t>Discriminação</t>
  </si>
  <si>
    <t>Unidade</t>
  </si>
  <si>
    <t>Preço unitário</t>
  </si>
  <si>
    <t>Salário Normal</t>
  </si>
  <si>
    <t>mês</t>
  </si>
  <si>
    <t>Encargos Sociais</t>
  </si>
  <si>
    <t>Total do Efetivo</t>
  </si>
  <si>
    <t>unidade</t>
  </si>
  <si>
    <t>par</t>
  </si>
  <si>
    <t>Benefícios e despesas indiretas</t>
  </si>
  <si>
    <t>Grupo A</t>
  </si>
  <si>
    <t>INSS</t>
  </si>
  <si>
    <t>FGTS</t>
  </si>
  <si>
    <t>Seg. Acid. Trabalho</t>
  </si>
  <si>
    <t>Salário Educação</t>
  </si>
  <si>
    <t>Sebrae</t>
  </si>
  <si>
    <t>Sesi/Sesc/DPC/Faer</t>
  </si>
  <si>
    <t>Senai/Senac/DPC/Faer</t>
  </si>
  <si>
    <t>Incra</t>
  </si>
  <si>
    <t>Sub-total</t>
  </si>
  <si>
    <t>Grupo B</t>
  </si>
  <si>
    <t>Grupo C</t>
  </si>
  <si>
    <t>Incidência cumulativa</t>
  </si>
  <si>
    <t>Grupo A sobre Grupo B</t>
  </si>
  <si>
    <t>FGTS sobre  Aviso Prévio</t>
  </si>
  <si>
    <t>Composição do BDI - Benefícios e Despesas Indiretas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</si>
  <si>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</si>
  <si>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</si>
  <si>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</si>
  <si>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</si>
  <si>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</si>
  <si>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</si>
  <si>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</si>
  <si>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</si>
  <si>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</si>
  <si>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</si>
  <si>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Tributos - PIS/COFINS</t>
  </si>
  <si>
    <t>Fórmula para o cálculo do BDI:</t>
  </si>
  <si>
    <t>{[(1+AC+SRG) x (1+L) x (1+DF)] / (1-T)} -1</t>
  </si>
  <si>
    <t>Resultado do cálculo do BDI:</t>
  </si>
  <si>
    <t>Valor</t>
  </si>
  <si>
    <t>Convenção</t>
  </si>
  <si>
    <t>Referência</t>
  </si>
  <si>
    <t xml:space="preserve">2. Composição dos Encargos Sociais </t>
  </si>
  <si>
    <t>Código</t>
  </si>
  <si>
    <t>Descrição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</si>
  <si>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</si>
  <si>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</si>
  <si>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</si>
  <si>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</si>
  <si>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</si>
  <si>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</si>
  <si>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</si>
  <si>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</si>
  <si>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</si>
  <si>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</si>
  <si>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</si>
  <si>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</si>
  <si>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</si>
  <si>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</si>
  <si>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</si>
  <si>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</si>
  <si>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</si>
  <si>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</si>
  <si>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</si>
  <si>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</si>
  <si>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</si>
  <si>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</si>
  <si>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</si>
  <si>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</si>
  <si>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</si>
  <si>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</si>
  <si>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</si>
  <si>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</si>
  <si>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</si>
  <si>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</si>
  <si>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</si>
  <si>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</si>
  <si>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</si>
  <si>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</si>
  <si>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</si>
  <si>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</si>
  <si>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</si>
  <si>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</si>
  <si>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</si>
  <si>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</si>
  <si>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</si>
  <si>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</si>
  <si>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</si>
  <si>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</si>
  <si>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</si>
  <si>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</si>
  <si>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</si>
  <si>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</si>
  <si>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</si>
  <si>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Total Encargos Sociais</t>
  </si>
  <si>
    <t>3. Benefícios e Despesas Indiretas - BDI</t>
  </si>
  <si>
    <t>CUSTOS PESSOAIS</t>
  </si>
  <si>
    <t>Óculos de proteção</t>
  </si>
  <si>
    <t>2. Equipamentos de Proteção Individual</t>
  </si>
  <si>
    <t>EQUIPAMENTOS DE PROTEÇÃO INDIVIDUAL</t>
  </si>
  <si>
    <t>Custo Mensal com EPI's</t>
  </si>
  <si>
    <t>Custo mensal total</t>
  </si>
  <si>
    <t>Custo mensal com as despesas operacionais</t>
  </si>
  <si>
    <t>Geólogo</t>
  </si>
  <si>
    <t>Aux. Alimentação/Ref.</t>
  </si>
  <si>
    <t>Capacete de segurança</t>
  </si>
  <si>
    <t>Protetores auriculares</t>
  </si>
  <si>
    <t>Cinto de Segurança</t>
  </si>
  <si>
    <t>Planilha de Composição de Custos (GEÓLOGO)</t>
  </si>
  <si>
    <t>1. Mão de Obra</t>
  </si>
  <si>
    <t>2. EPI's</t>
  </si>
  <si>
    <t>3. BDI</t>
  </si>
  <si>
    <t>Custo Mensal (220h)</t>
  </si>
  <si>
    <t>Valor Hora</t>
  </si>
  <si>
    <t>Custo (R$/mês) Zero a dois anos de habilitação no CREA</t>
  </si>
  <si>
    <t>Custo (R$/mês) a partir de dois anos e um mês até cinco anos de habilitação no CREA</t>
  </si>
  <si>
    <t>Custo (R$/mês) a partir de cinco anos e um mês de habilitação no CREA</t>
  </si>
  <si>
    <t>Preço unitário (zero a dois anos de habilitação no CREA)</t>
  </si>
  <si>
    <t>Preço unitário (a partir de dois anos e um mês até cinco anos de habilitação no CREA)</t>
  </si>
  <si>
    <t>Preço unitário ( a partir de cinco anos e um mês de habilitação no CREA)</t>
  </si>
  <si>
    <t>B7</t>
  </si>
  <si>
    <t>Salário maternidade</t>
  </si>
  <si>
    <t>vida util</t>
  </si>
  <si>
    <t>12 meses</t>
  </si>
  <si>
    <t>2 meses</t>
  </si>
  <si>
    <t>1 mes</t>
  </si>
  <si>
    <t>Renata Taís Guerreiro Vieira Fernandes</t>
  </si>
  <si>
    <t>Contadora - CRC/RS - 097446/O-5</t>
  </si>
  <si>
    <t>Preço total</t>
  </si>
  <si>
    <t>preço mensal</t>
  </si>
  <si>
    <t xml:space="preserve"> Zero a dois anos de habilitação no CREA</t>
  </si>
  <si>
    <t>a partir de dois anos e um mês até cinco anos de habilitação no CREA</t>
  </si>
  <si>
    <t>a partir de cinco anos e um mês de habilitação no CREA</t>
  </si>
  <si>
    <t xml:space="preserve"> (zero a dois anos de habilitação no CREA)</t>
  </si>
  <si>
    <t xml:space="preserve"> (a partir de dois anos e um mês até cinco anos de habilitação no CREA)</t>
  </si>
  <si>
    <t xml:space="preserve"> ( a partir de cinco anos e um mês de habilitação no CREA)</t>
  </si>
  <si>
    <t>(zero a dois anos de habilitação no CREA)</t>
  </si>
  <si>
    <t>(a partir de dois anos e um mês até cinco anos de habilitação no CREA)</t>
  </si>
  <si>
    <t>https://senge.org.br/wp-content/uploads/2025/06/Convencao-Coletiva-2025-2026-SICEPOT_SENGE_assinada.pdf</t>
  </si>
  <si>
    <t>https://www.caixa.gov.br/poder-publico/modernizacao-gestao/sinapi/Paginas/default.aspx</t>
  </si>
  <si>
    <t>Bota de segurança</t>
  </si>
  <si>
    <t>Capa de chuva em PVC</t>
  </si>
  <si>
    <t>7 meses</t>
  </si>
  <si>
    <t>Protetor solar FPS 30</t>
  </si>
  <si>
    <t>frasco</t>
  </si>
  <si>
    <t>4 meses</t>
  </si>
  <si>
    <t>Trava quedas em aço</t>
  </si>
  <si>
    <t>6 meses</t>
  </si>
  <si>
    <t>Talabarte de segurança</t>
  </si>
  <si>
    <t>Uniforme Profissional</t>
  </si>
  <si>
    <t>3 meses</t>
  </si>
  <si>
    <t>Auxílio maternidade</t>
  </si>
  <si>
    <t>Aviso Prévio trabalhado</t>
  </si>
  <si>
    <t>Fonte: SINAPI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</si>
</sst>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&quot;R$&quot;\ #,##0.00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u/>
      <sz val="10"/>
      <color indexed="12"/>
      <name val="Arial"/>
      <family val="2"/>
    </font>
    <font>
      <b/>
      <i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44" fontId="22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1" applyAlignment="1">
      <alignment vertical="center"/>
    </xf>
    <xf numFmtId="4" fontId="1" fillId="0" borderId="0" xfId="1" applyNumberFormat="1" applyAlignment="1">
      <alignment vertical="center"/>
    </xf>
    <xf numFmtId="164" fontId="0" fillId="0" borderId="0" xfId="2" applyFont="1" applyAlignment="1">
      <alignment vertical="center"/>
    </xf>
    <xf numFmtId="0" fontId="3" fillId="0" borderId="0" xfId="1" applyFont="1" applyAlignment="1">
      <alignment vertical="center"/>
    </xf>
    <xf numFmtId="164" fontId="0" fillId="0" borderId="0" xfId="2" applyFont="1" applyFill="1" applyAlignment="1">
      <alignment vertical="center"/>
    </xf>
    <xf numFmtId="164" fontId="4" fillId="0" borderId="0" xfId="2" applyFont="1" applyAlignment="1">
      <alignment vertical="center"/>
    </xf>
    <xf numFmtId="14" fontId="5" fillId="0" borderId="0" xfId="2" applyNumberFormat="1" applyFont="1" applyAlignment="1">
      <alignment vertical="center"/>
    </xf>
    <xf numFmtId="164" fontId="5" fillId="0" borderId="2" xfId="2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164" fontId="5" fillId="0" borderId="0" xfId="2" applyFont="1" applyBorder="1" applyAlignment="1">
      <alignment vertical="center"/>
    </xf>
    <xf numFmtId="10" fontId="5" fillId="0" borderId="0" xfId="3" applyNumberFormat="1" applyFont="1" applyBorder="1" applyAlignment="1">
      <alignment vertical="center"/>
    </xf>
    <xf numFmtId="164" fontId="6" fillId="0" borderId="0" xfId="2" applyFont="1" applyAlignment="1">
      <alignment vertical="center"/>
    </xf>
    <xf numFmtId="164" fontId="5" fillId="0" borderId="0" xfId="2" applyFont="1" applyAlignment="1">
      <alignment vertical="center"/>
    </xf>
    <xf numFmtId="164" fontId="6" fillId="0" borderId="0" xfId="2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2" borderId="24" xfId="1" applyFont="1" applyFill="1" applyBorder="1" applyAlignment="1">
      <alignment horizontal="center" vertical="center"/>
    </xf>
    <xf numFmtId="0" fontId="7" fillId="2" borderId="25" xfId="1" applyFont="1" applyFill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64" fontId="5" fillId="2" borderId="29" xfId="2" applyFont="1" applyFill="1" applyBorder="1" applyAlignment="1">
      <alignment vertical="center"/>
    </xf>
    <xf numFmtId="0" fontId="6" fillId="0" borderId="0" xfId="1" applyFont="1"/>
    <xf numFmtId="0" fontId="6" fillId="0" borderId="10" xfId="1" applyFont="1" applyBorder="1" applyAlignment="1">
      <alignment vertical="center"/>
    </xf>
    <xf numFmtId="0" fontId="4" fillId="0" borderId="0" xfId="1" applyFont="1" applyAlignment="1">
      <alignment vertical="center"/>
    </xf>
    <xf numFmtId="164" fontId="4" fillId="0" borderId="0" xfId="2" applyFont="1" applyBorder="1" applyAlignment="1">
      <alignment vertical="center"/>
    </xf>
    <xf numFmtId="164" fontId="6" fillId="0" borderId="28" xfId="2" applyFont="1" applyBorder="1" applyAlignment="1">
      <alignment vertical="center"/>
    </xf>
    <xf numFmtId="164" fontId="9" fillId="0" borderId="0" xfId="2" applyFont="1" applyBorder="1" applyAlignment="1">
      <alignment vertical="center"/>
    </xf>
    <xf numFmtId="9" fontId="9" fillId="0" borderId="0" xfId="3" applyFont="1" applyBorder="1" applyAlignment="1">
      <alignment vertical="center"/>
    </xf>
    <xf numFmtId="164" fontId="9" fillId="0" borderId="0" xfId="2" applyFont="1" applyAlignment="1">
      <alignment vertical="center"/>
    </xf>
    <xf numFmtId="0" fontId="9" fillId="0" borderId="0" xfId="1" applyFont="1" applyAlignment="1">
      <alignment vertical="center"/>
    </xf>
    <xf numFmtId="10" fontId="6" fillId="0" borderId="28" xfId="3" applyNumberFormat="1" applyFont="1" applyBorder="1" applyAlignment="1">
      <alignment vertical="center"/>
    </xf>
    <xf numFmtId="164" fontId="5" fillId="0" borderId="28" xfId="2" applyFont="1" applyBorder="1" applyAlignment="1">
      <alignment vertical="center"/>
    </xf>
    <xf numFmtId="10" fontId="5" fillId="0" borderId="28" xfId="3" applyNumberFormat="1" applyFont="1" applyBorder="1" applyAlignment="1">
      <alignment vertical="center"/>
    </xf>
    <xf numFmtId="10" fontId="9" fillId="0" borderId="0" xfId="3" applyNumberFormat="1" applyFont="1" applyBorder="1" applyAlignment="1">
      <alignment vertical="center"/>
    </xf>
    <xf numFmtId="164" fontId="0" fillId="0" borderId="0" xfId="2" applyFont="1" applyBorder="1" applyAlignment="1">
      <alignment vertical="center"/>
    </xf>
    <xf numFmtId="0" fontId="1" fillId="0" borderId="0" xfId="1"/>
    <xf numFmtId="0" fontId="5" fillId="0" borderId="0" xfId="1" applyFont="1" applyAlignment="1">
      <alignment horizontal="left" vertical="center"/>
    </xf>
    <xf numFmtId="0" fontId="6" fillId="0" borderId="30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10" fontId="6" fillId="0" borderId="5" xfId="1" applyNumberFormat="1" applyFont="1" applyBorder="1" applyAlignment="1">
      <alignment horizontal="center" vertical="center"/>
    </xf>
    <xf numFmtId="0" fontId="6" fillId="0" borderId="31" xfId="1" applyFont="1" applyBorder="1" applyAlignment="1">
      <alignment horizontal="left" vertical="center"/>
    </xf>
    <xf numFmtId="10" fontId="6" fillId="0" borderId="21" xfId="1" applyNumberFormat="1" applyFont="1" applyBorder="1" applyAlignment="1">
      <alignment horizontal="center" vertical="center"/>
    </xf>
    <xf numFmtId="164" fontId="8" fillId="0" borderId="0" xfId="2" applyFont="1" applyAlignment="1">
      <alignment vertical="center"/>
    </xf>
    <xf numFmtId="0" fontId="6" fillId="4" borderId="31" xfId="1" applyFont="1" applyFill="1" applyBorder="1" applyAlignment="1">
      <alignment horizontal="left" vertical="center"/>
    </xf>
    <xf numFmtId="0" fontId="6" fillId="0" borderId="32" xfId="1" applyFont="1" applyBorder="1" applyAlignment="1">
      <alignment horizontal="left" vertical="center"/>
    </xf>
    <xf numFmtId="10" fontId="6" fillId="0" borderId="34" xfId="1" applyNumberFormat="1" applyFont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0" fontId="6" fillId="0" borderId="16" xfId="1" applyNumberFormat="1" applyFont="1" applyBorder="1" applyAlignment="1">
      <alignment vertical="center"/>
    </xf>
    <xf numFmtId="0" fontId="6" fillId="0" borderId="17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9" xfId="1" applyFont="1" applyBorder="1" applyAlignment="1">
      <alignment vertical="center"/>
    </xf>
    <xf numFmtId="0" fontId="5" fillId="0" borderId="9" xfId="1" applyFont="1" applyBorder="1" applyAlignment="1">
      <alignment vertical="center" wrapText="1"/>
    </xf>
    <xf numFmtId="10" fontId="5" fillId="0" borderId="13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167" fontId="6" fillId="0" borderId="28" xfId="1" applyNumberFormat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167" fontId="5" fillId="0" borderId="4" xfId="1" applyNumberFormat="1" applyFont="1" applyBorder="1" applyAlignment="1">
      <alignment horizontal="center" vertical="center"/>
    </xf>
    <xf numFmtId="167" fontId="6" fillId="0" borderId="33" xfId="1" applyNumberFormat="1" applyFont="1" applyBorder="1" applyAlignment="1">
      <alignment horizontal="center" vertical="center"/>
    </xf>
    <xf numFmtId="164" fontId="0" fillId="0" borderId="0" xfId="5" applyFont="1" applyAlignment="1">
      <alignment vertical="center"/>
    </xf>
    <xf numFmtId="4" fontId="4" fillId="0" borderId="0" xfId="1" applyNumberFormat="1" applyFont="1" applyAlignment="1">
      <alignment vertical="center"/>
    </xf>
    <xf numFmtId="164" fontId="11" fillId="0" borderId="0" xfId="5" applyFont="1" applyAlignment="1">
      <alignment vertical="center"/>
    </xf>
    <xf numFmtId="0" fontId="13" fillId="0" borderId="0" xfId="1" applyFont="1" applyAlignment="1">
      <alignment vertical="center"/>
    </xf>
    <xf numFmtId="0" fontId="14" fillId="0" borderId="31" xfId="1" applyFont="1" applyBorder="1" applyAlignment="1">
      <alignment horizontal="left" vertical="center"/>
    </xf>
    <xf numFmtId="0" fontId="14" fillId="0" borderId="28" xfId="1" applyFont="1" applyBorder="1" applyAlignment="1">
      <alignment horizontal="left" vertical="center"/>
    </xf>
    <xf numFmtId="0" fontId="14" fillId="0" borderId="21" xfId="1" applyFont="1" applyBorder="1" applyAlignment="1">
      <alignment horizontal="left" vertical="center"/>
    </xf>
    <xf numFmtId="0" fontId="14" fillId="0" borderId="0" xfId="1" applyFont="1" applyAlignment="1">
      <alignment horizontal="left" vertical="center"/>
    </xf>
    <xf numFmtId="10" fontId="14" fillId="0" borderId="21" xfId="1" applyNumberFormat="1" applyFont="1" applyBorder="1" applyAlignment="1">
      <alignment horizontal="right" vertical="center"/>
    </xf>
    <xf numFmtId="0" fontId="15" fillId="0" borderId="28" xfId="1" applyFont="1" applyBorder="1" applyAlignment="1">
      <alignment horizontal="left" vertical="center"/>
    </xf>
    <xf numFmtId="10" fontId="15" fillId="0" borderId="21" xfId="1" applyNumberFormat="1" applyFont="1" applyBorder="1" applyAlignment="1">
      <alignment horizontal="right" vertical="center"/>
    </xf>
    <xf numFmtId="0" fontId="14" fillId="7" borderId="31" xfId="1" applyFont="1" applyFill="1" applyBorder="1" applyAlignment="1">
      <alignment horizontal="left" vertical="center"/>
    </xf>
    <xf numFmtId="0" fontId="15" fillId="7" borderId="28" xfId="1" applyFont="1" applyFill="1" applyBorder="1" applyAlignment="1">
      <alignment horizontal="left" vertical="center"/>
    </xf>
    <xf numFmtId="10" fontId="15" fillId="7" borderId="21" xfId="1" applyNumberFormat="1" applyFont="1" applyFill="1" applyBorder="1" applyAlignment="1">
      <alignment horizontal="right" vertical="center"/>
    </xf>
    <xf numFmtId="0" fontId="16" fillId="0" borderId="28" xfId="1" applyFont="1" applyBorder="1" applyAlignment="1">
      <alignment horizontal="left" vertical="center"/>
    </xf>
    <xf numFmtId="0" fontId="17" fillId="0" borderId="0" xfId="1" applyFont="1" applyAlignment="1">
      <alignment horizontal="left" vertical="center"/>
    </xf>
    <xf numFmtId="10" fontId="6" fillId="0" borderId="0" xfId="1" applyNumberFormat="1" applyFont="1"/>
    <xf numFmtId="9" fontId="14" fillId="0" borderId="0" xfId="6" applyFont="1" applyBorder="1" applyAlignment="1">
      <alignment horizontal="right" vertical="center"/>
    </xf>
    <xf numFmtId="0" fontId="14" fillId="0" borderId="28" xfId="1" applyFont="1" applyBorder="1" applyAlignment="1">
      <alignment horizontal="left" vertical="center" wrapText="1"/>
    </xf>
    <xf numFmtId="0" fontId="14" fillId="8" borderId="32" xfId="1" applyFont="1" applyFill="1" applyBorder="1" applyAlignment="1">
      <alignment horizontal="left" vertical="center"/>
    </xf>
    <xf numFmtId="0" fontId="15" fillId="8" borderId="33" xfId="1" applyFont="1" applyFill="1" applyBorder="1" applyAlignment="1">
      <alignment horizontal="left" vertical="center"/>
    </xf>
    <xf numFmtId="10" fontId="15" fillId="8" borderId="34" xfId="1" applyNumberFormat="1" applyFont="1" applyFill="1" applyBorder="1" applyAlignment="1">
      <alignment horizontal="right" vertical="center"/>
    </xf>
    <xf numFmtId="0" fontId="15" fillId="0" borderId="0" xfId="1" applyFont="1" applyAlignment="1">
      <alignment horizontal="left" vertical="center"/>
    </xf>
    <xf numFmtId="10" fontId="15" fillId="0" borderId="0" xfId="1" applyNumberFormat="1" applyFont="1" applyAlignment="1">
      <alignment horizontal="right" vertical="center"/>
    </xf>
    <xf numFmtId="10" fontId="14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justify" vertical="center"/>
    </xf>
    <xf numFmtId="0" fontId="19" fillId="0" borderId="0" xfId="7" applyBorder="1" applyAlignment="1" applyProtection="1">
      <alignment horizontal="left" vertical="center"/>
    </xf>
    <xf numFmtId="0" fontId="12" fillId="0" borderId="0" xfId="1" applyFont="1"/>
    <xf numFmtId="0" fontId="14" fillId="0" borderId="0" xfId="1" applyFont="1" applyAlignment="1">
      <alignment horizontal="right" vertical="center"/>
    </xf>
    <xf numFmtId="0" fontId="19" fillId="0" borderId="0" xfId="7" applyBorder="1" applyAlignment="1" applyProtection="1">
      <alignment vertical="center"/>
    </xf>
    <xf numFmtId="0" fontId="6" fillId="0" borderId="32" xfId="1" applyFont="1" applyBorder="1" applyAlignment="1">
      <alignment horizontal="center" vertical="center"/>
    </xf>
    <xf numFmtId="164" fontId="5" fillId="0" borderId="5" xfId="2" applyFont="1" applyBorder="1" applyAlignment="1">
      <alignment horizontal="right" vertical="center"/>
    </xf>
    <xf numFmtId="1" fontId="6" fillId="0" borderId="34" xfId="2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left" vertical="center"/>
    </xf>
    <xf numFmtId="0" fontId="6" fillId="0" borderId="36" xfId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3" xfId="1" applyFont="1" applyBorder="1" applyAlignment="1">
      <alignment horizontal="center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167" fontId="6" fillId="0" borderId="41" xfId="1" applyNumberFormat="1" applyFont="1" applyBorder="1" applyAlignment="1">
      <alignment horizontal="center" vertical="center"/>
    </xf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64" fontId="5" fillId="0" borderId="9" xfId="2" applyFont="1" applyBorder="1" applyAlignment="1">
      <alignment vertical="center"/>
    </xf>
    <xf numFmtId="164" fontId="6" fillId="0" borderId="6" xfId="2" applyFont="1" applyBorder="1" applyAlignment="1">
      <alignment vertical="center"/>
    </xf>
    <xf numFmtId="164" fontId="12" fillId="0" borderId="37" xfId="2" applyFont="1" applyBorder="1" applyAlignment="1">
      <alignment vertical="center"/>
    </xf>
    <xf numFmtId="164" fontId="5" fillId="3" borderId="13" xfId="2" applyFont="1" applyFill="1" applyBorder="1" applyAlignment="1">
      <alignment vertical="center"/>
    </xf>
    <xf numFmtId="164" fontId="7" fillId="2" borderId="20" xfId="2" applyFont="1" applyFill="1" applyBorder="1" applyAlignment="1">
      <alignment horizontal="center" vertical="center"/>
    </xf>
    <xf numFmtId="164" fontId="6" fillId="0" borderId="21" xfId="2" applyFont="1" applyBorder="1" applyAlignment="1">
      <alignment horizontal="center" vertical="center"/>
    </xf>
    <xf numFmtId="0" fontId="6" fillId="0" borderId="43" xfId="1" applyFont="1" applyBorder="1" applyAlignment="1">
      <alignment vertical="center"/>
    </xf>
    <xf numFmtId="0" fontId="6" fillId="0" borderId="44" xfId="1" applyFont="1" applyBorder="1" applyAlignment="1">
      <alignment horizontal="center" vertical="center"/>
    </xf>
    <xf numFmtId="0" fontId="21" fillId="0" borderId="21" xfId="4" applyFont="1" applyBorder="1" applyAlignment="1">
      <alignment horizontal="left" vertical="center" wrapText="1"/>
    </xf>
    <xf numFmtId="0" fontId="21" fillId="0" borderId="34" xfId="4" applyFont="1" applyBorder="1" applyAlignment="1">
      <alignment horizontal="left" vertical="center" wrapText="1"/>
    </xf>
    <xf numFmtId="167" fontId="5" fillId="0" borderId="28" xfId="1" applyNumberFormat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21" xfId="1" applyFont="1" applyBorder="1" applyAlignment="1">
      <alignment horizontal="left" vertical="center"/>
    </xf>
    <xf numFmtId="164" fontId="5" fillId="0" borderId="3" xfId="2" applyFont="1" applyBorder="1" applyAlignment="1">
      <alignment horizontal="left" vertical="center"/>
    </xf>
    <xf numFmtId="164" fontId="6" fillId="0" borderId="39" xfId="2" applyFont="1" applyBorder="1" applyAlignment="1">
      <alignment horizontal="left" vertical="center"/>
    </xf>
    <xf numFmtId="166" fontId="5" fillId="0" borderId="10" xfId="1" applyNumberFormat="1" applyFont="1" applyBorder="1" applyAlignment="1">
      <alignment horizontal="right" vertical="center"/>
    </xf>
    <xf numFmtId="0" fontId="7" fillId="2" borderId="47" xfId="1" applyFont="1" applyFill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10" fontId="6" fillId="0" borderId="0" xfId="1" applyNumberFormat="1" applyFont="1" applyBorder="1" applyAlignment="1">
      <alignment horizontal="center" vertical="center"/>
    </xf>
    <xf numFmtId="10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5" fillId="0" borderId="0" xfId="1" applyNumberFormat="1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vertical="center" wrapText="1"/>
    </xf>
    <xf numFmtId="164" fontId="7" fillId="2" borderId="26" xfId="2" applyFont="1" applyFill="1" applyBorder="1" applyAlignment="1">
      <alignment horizontal="center" vertical="center" wrapText="1"/>
    </xf>
    <xf numFmtId="44" fontId="6" fillId="0" borderId="46" xfId="8" applyFont="1" applyBorder="1" applyAlignment="1">
      <alignment horizontal="center" vertical="center"/>
    </xf>
    <xf numFmtId="44" fontId="6" fillId="0" borderId="35" xfId="8" applyFont="1" applyFill="1" applyBorder="1" applyAlignment="1">
      <alignment horizontal="center" vertical="center"/>
    </xf>
    <xf numFmtId="164" fontId="5" fillId="0" borderId="4" xfId="2" applyFont="1" applyBorder="1" applyAlignment="1">
      <alignment horizontal="center" vertical="center" wrapText="1"/>
    </xf>
    <xf numFmtId="10" fontId="6" fillId="0" borderId="28" xfId="1" applyNumberFormat="1" applyFont="1" applyBorder="1" applyAlignment="1">
      <alignment horizontal="center" vertical="center"/>
    </xf>
    <xf numFmtId="44" fontId="6" fillId="0" borderId="46" xfId="1" applyNumberFormat="1" applyFont="1" applyBorder="1" applyAlignment="1">
      <alignment horizontal="center" vertical="center"/>
    </xf>
    <xf numFmtId="44" fontId="5" fillId="2" borderId="45" xfId="8" applyFont="1" applyFill="1" applyBorder="1" applyAlignment="1">
      <alignment horizontal="center" vertical="center"/>
    </xf>
    <xf numFmtId="44" fontId="5" fillId="6" borderId="19" xfId="8" applyFont="1" applyFill="1" applyBorder="1" applyAlignment="1">
      <alignment horizontal="left" vertical="center"/>
    </xf>
    <xf numFmtId="44" fontId="5" fillId="6" borderId="19" xfId="1" applyNumberFormat="1" applyFont="1" applyFill="1" applyBorder="1" applyAlignment="1">
      <alignment horizontal="left" vertical="center"/>
    </xf>
    <xf numFmtId="166" fontId="5" fillId="0" borderId="12" xfId="1" applyNumberFormat="1" applyFont="1" applyBorder="1" applyAlignment="1">
      <alignment horizontal="right" vertical="center"/>
    </xf>
    <xf numFmtId="164" fontId="5" fillId="0" borderId="4" xfId="2" applyFont="1" applyBorder="1" applyAlignment="1">
      <alignment horizontal="center" vertical="center" wrapText="1"/>
    </xf>
    <xf numFmtId="44" fontId="6" fillId="0" borderId="21" xfId="8" applyFont="1" applyBorder="1" applyAlignment="1">
      <alignment horizontal="center" vertical="center"/>
    </xf>
    <xf numFmtId="44" fontId="5" fillId="6" borderId="10" xfId="1" applyNumberFormat="1" applyFont="1" applyFill="1" applyBorder="1" applyAlignment="1">
      <alignment vertical="center"/>
    </xf>
    <xf numFmtId="44" fontId="5" fillId="6" borderId="18" xfId="1" applyNumberFormat="1" applyFont="1" applyFill="1" applyBorder="1" applyAlignment="1">
      <alignment horizontal="center" vertical="center"/>
    </xf>
    <xf numFmtId="44" fontId="5" fillId="0" borderId="13" xfId="1" applyNumberFormat="1" applyFont="1" applyBorder="1" applyAlignment="1">
      <alignment horizontal="left" vertical="center"/>
    </xf>
    <xf numFmtId="164" fontId="5" fillId="0" borderId="0" xfId="2" applyFont="1" applyBorder="1" applyAlignment="1">
      <alignment horizontal="center" vertical="center"/>
    </xf>
    <xf numFmtId="10" fontId="0" fillId="0" borderId="0" xfId="3" applyNumberFormat="1" applyFont="1" applyBorder="1" applyAlignment="1">
      <alignment vertical="center"/>
    </xf>
    <xf numFmtId="0" fontId="10" fillId="0" borderId="21" xfId="4" applyBorder="1" applyAlignment="1">
      <alignment horizontal="left" vertical="center" wrapText="1"/>
    </xf>
    <xf numFmtId="0" fontId="10" fillId="0" borderId="21" xfId="4" applyBorder="1" applyAlignment="1">
      <alignment horizontal="left" vertical="center"/>
    </xf>
    <xf numFmtId="0" fontId="6" fillId="0" borderId="28" xfId="1" applyFont="1" applyBorder="1" applyAlignment="1">
      <alignment horizontal="center" vertical="center"/>
    </xf>
    <xf numFmtId="165" fontId="1" fillId="0" borderId="49" xfId="1" applyNumberFormat="1" applyBorder="1" applyAlignment="1">
      <alignment horizontal="right" vertical="center"/>
    </xf>
    <xf numFmtId="165" fontId="1" fillId="0" borderId="28" xfId="1" applyNumberFormat="1" applyBorder="1" applyAlignment="1">
      <alignment horizontal="right" vertical="center"/>
    </xf>
    <xf numFmtId="165" fontId="1" fillId="0" borderId="33" xfId="1" applyNumberFormat="1" applyBorder="1" applyAlignment="1">
      <alignment horizontal="right" vertical="center"/>
    </xf>
    <xf numFmtId="44" fontId="5" fillId="6" borderId="12" xfId="1" applyNumberFormat="1" applyFont="1" applyFill="1" applyBorder="1" applyAlignment="1">
      <alignment vertical="center"/>
    </xf>
    <xf numFmtId="0" fontId="5" fillId="0" borderId="12" xfId="1" applyFont="1" applyBorder="1" applyAlignment="1">
      <alignment vertical="center"/>
    </xf>
    <xf numFmtId="44" fontId="5" fillId="6" borderId="25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28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165" fontId="1" fillId="0" borderId="7" xfId="1" applyNumberFormat="1" applyBorder="1" applyAlignment="1">
      <alignment horizontal="right" vertical="center"/>
    </xf>
    <xf numFmtId="165" fontId="1" fillId="0" borderId="8" xfId="1" applyNumberFormat="1" applyBorder="1" applyAlignment="1">
      <alignment horizontal="right" vertical="center"/>
    </xf>
    <xf numFmtId="166" fontId="5" fillId="0" borderId="11" xfId="1" applyNumberFormat="1" applyFont="1" applyBorder="1" applyAlignment="1">
      <alignment horizontal="right" vertical="center"/>
    </xf>
    <xf numFmtId="166" fontId="5" fillId="0" borderId="12" xfId="1" applyNumberFormat="1" applyFont="1" applyBorder="1" applyAlignment="1">
      <alignment horizontal="right" vertical="center"/>
    </xf>
    <xf numFmtId="0" fontId="6" fillId="0" borderId="37" xfId="1" applyFont="1" applyBorder="1" applyAlignment="1">
      <alignment horizontal="left" vertical="center"/>
    </xf>
    <xf numFmtId="0" fontId="6" fillId="0" borderId="39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6" fillId="0" borderId="40" xfId="1" applyFont="1" applyBorder="1" applyAlignment="1">
      <alignment horizontal="left" vertical="center"/>
    </xf>
    <xf numFmtId="164" fontId="5" fillId="0" borderId="9" xfId="2" applyFont="1" applyBorder="1" applyAlignment="1">
      <alignment horizontal="left" vertical="center"/>
    </xf>
    <xf numFmtId="164" fontId="5" fillId="0" borderId="10" xfId="2" applyFont="1" applyBorder="1" applyAlignment="1">
      <alignment horizontal="left" vertical="center"/>
    </xf>
    <xf numFmtId="164" fontId="5" fillId="0" borderId="2" xfId="2" applyFont="1" applyBorder="1" applyAlignment="1">
      <alignment horizontal="left" vertical="center"/>
    </xf>
    <xf numFmtId="164" fontId="5" fillId="0" borderId="3" xfId="2" applyFont="1" applyBorder="1" applyAlignment="1">
      <alignment horizontal="left" vertical="center"/>
    </xf>
    <xf numFmtId="164" fontId="5" fillId="0" borderId="42" xfId="2" applyFont="1" applyBorder="1" applyAlignment="1">
      <alignment horizontal="left" vertical="center"/>
    </xf>
    <xf numFmtId="164" fontId="6" fillId="0" borderId="37" xfId="2" applyFont="1" applyBorder="1" applyAlignment="1">
      <alignment horizontal="left" vertical="center"/>
    </xf>
    <xf numFmtId="164" fontId="6" fillId="0" borderId="39" xfId="2" applyFont="1" applyBorder="1" applyAlignment="1">
      <alignment horizontal="left" vertical="center"/>
    </xf>
    <xf numFmtId="164" fontId="6" fillId="0" borderId="38" xfId="2" applyFont="1" applyBorder="1" applyAlignment="1">
      <alignment horizontal="left" vertical="center"/>
    </xf>
    <xf numFmtId="164" fontId="5" fillId="0" borderId="4" xfId="2" applyFont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/>
    </xf>
    <xf numFmtId="0" fontId="5" fillId="5" borderId="23" xfId="1" applyFont="1" applyFill="1" applyBorder="1" applyAlignment="1">
      <alignment horizontal="center" vertical="center"/>
    </xf>
    <xf numFmtId="0" fontId="5" fillId="5" borderId="20" xfId="1" applyFont="1" applyFill="1" applyBorder="1" applyAlignment="1">
      <alignment horizontal="center" vertical="center"/>
    </xf>
    <xf numFmtId="0" fontId="13" fillId="6" borderId="30" xfId="1" applyFont="1" applyFill="1" applyBorder="1" applyAlignment="1">
      <alignment horizontal="center" vertical="center"/>
    </xf>
    <xf numFmtId="0" fontId="13" fillId="6" borderId="4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164" fontId="6" fillId="0" borderId="50" xfId="2" applyFont="1" applyBorder="1" applyAlignment="1">
      <alignment horizontal="center" vertical="center"/>
    </xf>
    <xf numFmtId="44" fontId="6" fillId="0" borderId="50" xfId="8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164" fontId="6" fillId="0" borderId="28" xfId="2" applyFont="1" applyBorder="1" applyAlignment="1">
      <alignment horizontal="center" vertical="center"/>
    </xf>
    <xf numFmtId="164" fontId="6" fillId="0" borderId="41" xfId="2" applyFont="1" applyBorder="1" applyAlignment="1">
      <alignment horizontal="center" vertical="center"/>
    </xf>
    <xf numFmtId="0" fontId="6" fillId="0" borderId="51" xfId="1" applyFont="1" applyBorder="1" applyAlignment="1">
      <alignment vertical="center"/>
    </xf>
    <xf numFmtId="0" fontId="6" fillId="0" borderId="32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0" fontId="6" fillId="0" borderId="33" xfId="1" applyFont="1" applyBorder="1" applyAlignment="1">
      <alignment horizontal="left" vertical="center"/>
    </xf>
    <xf numFmtId="44" fontId="5" fillId="2" borderId="33" xfId="8" applyFont="1" applyFill="1" applyBorder="1" applyAlignment="1">
      <alignment vertical="center"/>
    </xf>
    <xf numFmtId="44" fontId="5" fillId="2" borderId="34" xfId="8" applyFont="1" applyFill="1" applyBorder="1" applyAlignment="1">
      <alignment vertical="center"/>
    </xf>
    <xf numFmtId="164" fontId="5" fillId="0" borderId="23" xfId="2" applyFont="1" applyBorder="1" applyAlignment="1">
      <alignment vertical="center" wrapText="1"/>
    </xf>
    <xf numFmtId="164" fontId="5" fillId="0" borderId="23" xfId="2" applyFont="1" applyBorder="1" applyAlignment="1">
      <alignment horizontal="center" vertical="center" wrapText="1"/>
    </xf>
    <xf numFmtId="164" fontId="5" fillId="3" borderId="28" xfId="2" applyFont="1" applyFill="1" applyBorder="1" applyAlignment="1">
      <alignment horizontal="left" vertical="center"/>
    </xf>
    <xf numFmtId="167" fontId="6" fillId="0" borderId="28" xfId="1" applyNumberFormat="1" applyFont="1" applyFill="1" applyBorder="1" applyAlignment="1">
      <alignment horizontal="center" vertical="center"/>
    </xf>
  </cellXfs>
  <cellStyles count="9">
    <cellStyle name="Hiperlink" xfId="4" builtinId="8"/>
    <cellStyle name="Hiperlink 2" xfId="7"/>
    <cellStyle name="Moeda" xfId="8" builtinId="4"/>
    <cellStyle name="Normal" xfId="0" builtinId="0"/>
    <cellStyle name="Normal 2" xfId="1"/>
    <cellStyle name="Porcentagem 2" xfId="3"/>
    <cellStyle name="Porcentagem 3" xfId="6"/>
    <cellStyle name="Vírgula 2" xfId="2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nge.org.br/wp-content/uploads/2025/06/Convencao-Coletiva-2025-2026-SICEPOT_SENGE_assinada.pdf" TargetMode="External"/><Relationship Id="rId2" Type="http://schemas.openxmlformats.org/officeDocument/2006/relationships/hyperlink" Target="https://www.caixa.gov.br/poder-publico/modernizacao-gestao/sinapi/Paginas/default.aspx" TargetMode="External"/><Relationship Id="rId1" Type="http://schemas.openxmlformats.org/officeDocument/2006/relationships/hyperlink" Target="https://senge.org.br/wp-content/uploads/2025/06/Convencao-Coletiva-2025-2026-SICEPOT_SENGE_assinada.pdf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www.caixa.gov.br/poder-publico/modernizacao-gestao/sinapi/Paginas/default.aspx" TargetMode="External"/><Relationship Id="rId4" Type="http://schemas.openxmlformats.org/officeDocument/2006/relationships/hyperlink" Target="https://www.caixa.gov.br/poder-publico/modernizacao-gestao/sinapi/Paginas/default.asp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4"/>
  <sheetViews>
    <sheetView tabSelected="1" workbookViewId="0">
      <selection activeCell="F12" sqref="F12"/>
    </sheetView>
  </sheetViews>
  <sheetFormatPr defaultRowHeight="12.75" x14ac:dyDescent="0.25"/>
  <cols>
    <col min="1" max="1" width="33.5703125" style="9" customWidth="1"/>
    <col min="2" max="2" width="12.140625" style="9" customWidth="1"/>
    <col min="3" max="3" width="13.7109375" style="9" customWidth="1"/>
    <col min="4" max="4" width="28.28515625" style="9" customWidth="1"/>
    <col min="5" max="5" width="26.28515625" style="9" customWidth="1"/>
    <col min="6" max="6" width="25.28515625" style="12" customWidth="1"/>
    <col min="7" max="7" width="13.28515625" style="12" customWidth="1"/>
    <col min="8" max="257" width="9.140625" style="9"/>
    <col min="258" max="258" width="33.5703125" style="9" customWidth="1"/>
    <col min="259" max="259" width="10" style="9" customWidth="1"/>
    <col min="260" max="260" width="9.42578125" style="9" customWidth="1"/>
    <col min="261" max="261" width="14.7109375" style="9" customWidth="1"/>
    <col min="262" max="262" width="13.5703125" style="9" customWidth="1"/>
    <col min="263" max="263" width="13.28515625" style="9" customWidth="1"/>
    <col min="264" max="513" width="9.140625" style="9"/>
    <col min="514" max="514" width="33.5703125" style="9" customWidth="1"/>
    <col min="515" max="515" width="10" style="9" customWidth="1"/>
    <col min="516" max="516" width="9.42578125" style="9" customWidth="1"/>
    <col min="517" max="517" width="14.7109375" style="9" customWidth="1"/>
    <col min="518" max="518" width="13.5703125" style="9" customWidth="1"/>
    <col min="519" max="519" width="13.28515625" style="9" customWidth="1"/>
    <col min="520" max="769" width="9.140625" style="9"/>
    <col min="770" max="770" width="33.5703125" style="9" customWidth="1"/>
    <col min="771" max="771" width="10" style="9" customWidth="1"/>
    <col min="772" max="772" width="9.42578125" style="9" customWidth="1"/>
    <col min="773" max="773" width="14.7109375" style="9" customWidth="1"/>
    <col min="774" max="774" width="13.5703125" style="9" customWidth="1"/>
    <col min="775" max="775" width="13.28515625" style="9" customWidth="1"/>
    <col min="776" max="1025" width="9.140625" style="9"/>
    <col min="1026" max="1026" width="33.5703125" style="9" customWidth="1"/>
    <col min="1027" max="1027" width="10" style="9" customWidth="1"/>
    <col min="1028" max="1028" width="9.42578125" style="9" customWidth="1"/>
    <col min="1029" max="1029" width="14.7109375" style="9" customWidth="1"/>
    <col min="1030" max="1030" width="13.5703125" style="9" customWidth="1"/>
    <col min="1031" max="1031" width="13.28515625" style="9" customWidth="1"/>
    <col min="1032" max="1281" width="9.140625" style="9"/>
    <col min="1282" max="1282" width="33.5703125" style="9" customWidth="1"/>
    <col min="1283" max="1283" width="10" style="9" customWidth="1"/>
    <col min="1284" max="1284" width="9.42578125" style="9" customWidth="1"/>
    <col min="1285" max="1285" width="14.7109375" style="9" customWidth="1"/>
    <col min="1286" max="1286" width="13.5703125" style="9" customWidth="1"/>
    <col min="1287" max="1287" width="13.28515625" style="9" customWidth="1"/>
    <col min="1288" max="1537" width="9.140625" style="9"/>
    <col min="1538" max="1538" width="33.5703125" style="9" customWidth="1"/>
    <col min="1539" max="1539" width="10" style="9" customWidth="1"/>
    <col min="1540" max="1540" width="9.42578125" style="9" customWidth="1"/>
    <col min="1541" max="1541" width="14.7109375" style="9" customWidth="1"/>
    <col min="1542" max="1542" width="13.5703125" style="9" customWidth="1"/>
    <col min="1543" max="1543" width="13.28515625" style="9" customWidth="1"/>
    <col min="1544" max="1793" width="9.140625" style="9"/>
    <col min="1794" max="1794" width="33.5703125" style="9" customWidth="1"/>
    <col min="1795" max="1795" width="10" style="9" customWidth="1"/>
    <col min="1796" max="1796" width="9.42578125" style="9" customWidth="1"/>
    <col min="1797" max="1797" width="14.7109375" style="9" customWidth="1"/>
    <col min="1798" max="1798" width="13.5703125" style="9" customWidth="1"/>
    <col min="1799" max="1799" width="13.28515625" style="9" customWidth="1"/>
    <col min="1800" max="2049" width="9.140625" style="9"/>
    <col min="2050" max="2050" width="33.5703125" style="9" customWidth="1"/>
    <col min="2051" max="2051" width="10" style="9" customWidth="1"/>
    <col min="2052" max="2052" width="9.42578125" style="9" customWidth="1"/>
    <col min="2053" max="2053" width="14.7109375" style="9" customWidth="1"/>
    <col min="2054" max="2054" width="13.5703125" style="9" customWidth="1"/>
    <col min="2055" max="2055" width="13.28515625" style="9" customWidth="1"/>
    <col min="2056" max="2305" width="9.140625" style="9"/>
    <col min="2306" max="2306" width="33.5703125" style="9" customWidth="1"/>
    <col min="2307" max="2307" width="10" style="9" customWidth="1"/>
    <col min="2308" max="2308" width="9.42578125" style="9" customWidth="1"/>
    <col min="2309" max="2309" width="14.7109375" style="9" customWidth="1"/>
    <col min="2310" max="2310" width="13.5703125" style="9" customWidth="1"/>
    <col min="2311" max="2311" width="13.28515625" style="9" customWidth="1"/>
    <col min="2312" max="2561" width="9.140625" style="9"/>
    <col min="2562" max="2562" width="33.5703125" style="9" customWidth="1"/>
    <col min="2563" max="2563" width="10" style="9" customWidth="1"/>
    <col min="2564" max="2564" width="9.42578125" style="9" customWidth="1"/>
    <col min="2565" max="2565" width="14.7109375" style="9" customWidth="1"/>
    <col min="2566" max="2566" width="13.5703125" style="9" customWidth="1"/>
    <col min="2567" max="2567" width="13.28515625" style="9" customWidth="1"/>
    <col min="2568" max="2817" width="9.140625" style="9"/>
    <col min="2818" max="2818" width="33.5703125" style="9" customWidth="1"/>
    <col min="2819" max="2819" width="10" style="9" customWidth="1"/>
    <col min="2820" max="2820" width="9.42578125" style="9" customWidth="1"/>
    <col min="2821" max="2821" width="14.7109375" style="9" customWidth="1"/>
    <col min="2822" max="2822" width="13.5703125" style="9" customWidth="1"/>
    <col min="2823" max="2823" width="13.28515625" style="9" customWidth="1"/>
    <col min="2824" max="3073" width="9.140625" style="9"/>
    <col min="3074" max="3074" width="33.5703125" style="9" customWidth="1"/>
    <col min="3075" max="3075" width="10" style="9" customWidth="1"/>
    <col min="3076" max="3076" width="9.42578125" style="9" customWidth="1"/>
    <col min="3077" max="3077" width="14.7109375" style="9" customWidth="1"/>
    <col min="3078" max="3078" width="13.5703125" style="9" customWidth="1"/>
    <col min="3079" max="3079" width="13.28515625" style="9" customWidth="1"/>
    <col min="3080" max="3329" width="9.140625" style="9"/>
    <col min="3330" max="3330" width="33.5703125" style="9" customWidth="1"/>
    <col min="3331" max="3331" width="10" style="9" customWidth="1"/>
    <col min="3332" max="3332" width="9.42578125" style="9" customWidth="1"/>
    <col min="3333" max="3333" width="14.7109375" style="9" customWidth="1"/>
    <col min="3334" max="3334" width="13.5703125" style="9" customWidth="1"/>
    <col min="3335" max="3335" width="13.28515625" style="9" customWidth="1"/>
    <col min="3336" max="3585" width="9.140625" style="9"/>
    <col min="3586" max="3586" width="33.5703125" style="9" customWidth="1"/>
    <col min="3587" max="3587" width="10" style="9" customWidth="1"/>
    <col min="3588" max="3588" width="9.42578125" style="9" customWidth="1"/>
    <col min="3589" max="3589" width="14.7109375" style="9" customWidth="1"/>
    <col min="3590" max="3590" width="13.5703125" style="9" customWidth="1"/>
    <col min="3591" max="3591" width="13.28515625" style="9" customWidth="1"/>
    <col min="3592" max="3841" width="9.140625" style="9"/>
    <col min="3842" max="3842" width="33.5703125" style="9" customWidth="1"/>
    <col min="3843" max="3843" width="10" style="9" customWidth="1"/>
    <col min="3844" max="3844" width="9.42578125" style="9" customWidth="1"/>
    <col min="3845" max="3845" width="14.7109375" style="9" customWidth="1"/>
    <col min="3846" max="3846" width="13.5703125" style="9" customWidth="1"/>
    <col min="3847" max="3847" width="13.28515625" style="9" customWidth="1"/>
    <col min="3848" max="4097" width="9.140625" style="9"/>
    <col min="4098" max="4098" width="33.5703125" style="9" customWidth="1"/>
    <col min="4099" max="4099" width="10" style="9" customWidth="1"/>
    <col min="4100" max="4100" width="9.42578125" style="9" customWidth="1"/>
    <col min="4101" max="4101" width="14.7109375" style="9" customWidth="1"/>
    <col min="4102" max="4102" width="13.5703125" style="9" customWidth="1"/>
    <col min="4103" max="4103" width="13.28515625" style="9" customWidth="1"/>
    <col min="4104" max="4353" width="9.140625" style="9"/>
    <col min="4354" max="4354" width="33.5703125" style="9" customWidth="1"/>
    <col min="4355" max="4355" width="10" style="9" customWidth="1"/>
    <col min="4356" max="4356" width="9.42578125" style="9" customWidth="1"/>
    <col min="4357" max="4357" width="14.7109375" style="9" customWidth="1"/>
    <col min="4358" max="4358" width="13.5703125" style="9" customWidth="1"/>
    <col min="4359" max="4359" width="13.28515625" style="9" customWidth="1"/>
    <col min="4360" max="4609" width="9.140625" style="9"/>
    <col min="4610" max="4610" width="33.5703125" style="9" customWidth="1"/>
    <col min="4611" max="4611" width="10" style="9" customWidth="1"/>
    <col min="4612" max="4612" width="9.42578125" style="9" customWidth="1"/>
    <col min="4613" max="4613" width="14.7109375" style="9" customWidth="1"/>
    <col min="4614" max="4614" width="13.5703125" style="9" customWidth="1"/>
    <col min="4615" max="4615" width="13.28515625" style="9" customWidth="1"/>
    <col min="4616" max="4865" width="9.140625" style="9"/>
    <col min="4866" max="4866" width="33.5703125" style="9" customWidth="1"/>
    <col min="4867" max="4867" width="10" style="9" customWidth="1"/>
    <col min="4868" max="4868" width="9.42578125" style="9" customWidth="1"/>
    <col min="4869" max="4869" width="14.7109375" style="9" customWidth="1"/>
    <col min="4870" max="4870" width="13.5703125" style="9" customWidth="1"/>
    <col min="4871" max="4871" width="13.28515625" style="9" customWidth="1"/>
    <col min="4872" max="5121" width="9.140625" style="9"/>
    <col min="5122" max="5122" width="33.5703125" style="9" customWidth="1"/>
    <col min="5123" max="5123" width="10" style="9" customWidth="1"/>
    <col min="5124" max="5124" width="9.42578125" style="9" customWidth="1"/>
    <col min="5125" max="5125" width="14.7109375" style="9" customWidth="1"/>
    <col min="5126" max="5126" width="13.5703125" style="9" customWidth="1"/>
    <col min="5127" max="5127" width="13.28515625" style="9" customWidth="1"/>
    <col min="5128" max="5377" width="9.140625" style="9"/>
    <col min="5378" max="5378" width="33.5703125" style="9" customWidth="1"/>
    <col min="5379" max="5379" width="10" style="9" customWidth="1"/>
    <col min="5380" max="5380" width="9.42578125" style="9" customWidth="1"/>
    <col min="5381" max="5381" width="14.7109375" style="9" customWidth="1"/>
    <col min="5382" max="5382" width="13.5703125" style="9" customWidth="1"/>
    <col min="5383" max="5383" width="13.28515625" style="9" customWidth="1"/>
    <col min="5384" max="5633" width="9.140625" style="9"/>
    <col min="5634" max="5634" width="33.5703125" style="9" customWidth="1"/>
    <col min="5635" max="5635" width="10" style="9" customWidth="1"/>
    <col min="5636" max="5636" width="9.42578125" style="9" customWidth="1"/>
    <col min="5637" max="5637" width="14.7109375" style="9" customWidth="1"/>
    <col min="5638" max="5638" width="13.5703125" style="9" customWidth="1"/>
    <col min="5639" max="5639" width="13.28515625" style="9" customWidth="1"/>
    <col min="5640" max="5889" width="9.140625" style="9"/>
    <col min="5890" max="5890" width="33.5703125" style="9" customWidth="1"/>
    <col min="5891" max="5891" width="10" style="9" customWidth="1"/>
    <col min="5892" max="5892" width="9.42578125" style="9" customWidth="1"/>
    <col min="5893" max="5893" width="14.7109375" style="9" customWidth="1"/>
    <col min="5894" max="5894" width="13.5703125" style="9" customWidth="1"/>
    <col min="5895" max="5895" width="13.28515625" style="9" customWidth="1"/>
    <col min="5896" max="6145" width="9.140625" style="9"/>
    <col min="6146" max="6146" width="33.5703125" style="9" customWidth="1"/>
    <col min="6147" max="6147" width="10" style="9" customWidth="1"/>
    <col min="6148" max="6148" width="9.42578125" style="9" customWidth="1"/>
    <col min="6149" max="6149" width="14.7109375" style="9" customWidth="1"/>
    <col min="6150" max="6150" width="13.5703125" style="9" customWidth="1"/>
    <col min="6151" max="6151" width="13.28515625" style="9" customWidth="1"/>
    <col min="6152" max="6401" width="9.140625" style="9"/>
    <col min="6402" max="6402" width="33.5703125" style="9" customWidth="1"/>
    <col min="6403" max="6403" width="10" style="9" customWidth="1"/>
    <col min="6404" max="6404" width="9.42578125" style="9" customWidth="1"/>
    <col min="6405" max="6405" width="14.7109375" style="9" customWidth="1"/>
    <col min="6406" max="6406" width="13.5703125" style="9" customWidth="1"/>
    <col min="6407" max="6407" width="13.28515625" style="9" customWidth="1"/>
    <col min="6408" max="6657" width="9.140625" style="9"/>
    <col min="6658" max="6658" width="33.5703125" style="9" customWidth="1"/>
    <col min="6659" max="6659" width="10" style="9" customWidth="1"/>
    <col min="6660" max="6660" width="9.42578125" style="9" customWidth="1"/>
    <col min="6661" max="6661" width="14.7109375" style="9" customWidth="1"/>
    <col min="6662" max="6662" width="13.5703125" style="9" customWidth="1"/>
    <col min="6663" max="6663" width="13.28515625" style="9" customWidth="1"/>
    <col min="6664" max="6913" width="9.140625" style="9"/>
    <col min="6914" max="6914" width="33.5703125" style="9" customWidth="1"/>
    <col min="6915" max="6915" width="10" style="9" customWidth="1"/>
    <col min="6916" max="6916" width="9.42578125" style="9" customWidth="1"/>
    <col min="6917" max="6917" width="14.7109375" style="9" customWidth="1"/>
    <col min="6918" max="6918" width="13.5703125" style="9" customWidth="1"/>
    <col min="6919" max="6919" width="13.28515625" style="9" customWidth="1"/>
    <col min="6920" max="7169" width="9.140625" style="9"/>
    <col min="7170" max="7170" width="33.5703125" style="9" customWidth="1"/>
    <col min="7171" max="7171" width="10" style="9" customWidth="1"/>
    <col min="7172" max="7172" width="9.42578125" style="9" customWidth="1"/>
    <col min="7173" max="7173" width="14.7109375" style="9" customWidth="1"/>
    <col min="7174" max="7174" width="13.5703125" style="9" customWidth="1"/>
    <col min="7175" max="7175" width="13.28515625" style="9" customWidth="1"/>
    <col min="7176" max="7425" width="9.140625" style="9"/>
    <col min="7426" max="7426" width="33.5703125" style="9" customWidth="1"/>
    <col min="7427" max="7427" width="10" style="9" customWidth="1"/>
    <col min="7428" max="7428" width="9.42578125" style="9" customWidth="1"/>
    <col min="7429" max="7429" width="14.7109375" style="9" customWidth="1"/>
    <col min="7430" max="7430" width="13.5703125" style="9" customWidth="1"/>
    <col min="7431" max="7431" width="13.28515625" style="9" customWidth="1"/>
    <col min="7432" max="7681" width="9.140625" style="9"/>
    <col min="7682" max="7682" width="33.5703125" style="9" customWidth="1"/>
    <col min="7683" max="7683" width="10" style="9" customWidth="1"/>
    <col min="7684" max="7684" width="9.42578125" style="9" customWidth="1"/>
    <col min="7685" max="7685" width="14.7109375" style="9" customWidth="1"/>
    <col min="7686" max="7686" width="13.5703125" style="9" customWidth="1"/>
    <col min="7687" max="7687" width="13.28515625" style="9" customWidth="1"/>
    <col min="7688" max="7937" width="9.140625" style="9"/>
    <col min="7938" max="7938" width="33.5703125" style="9" customWidth="1"/>
    <col min="7939" max="7939" width="10" style="9" customWidth="1"/>
    <col min="7940" max="7940" width="9.42578125" style="9" customWidth="1"/>
    <col min="7941" max="7941" width="14.7109375" style="9" customWidth="1"/>
    <col min="7942" max="7942" width="13.5703125" style="9" customWidth="1"/>
    <col min="7943" max="7943" width="13.28515625" style="9" customWidth="1"/>
    <col min="7944" max="8193" width="9.140625" style="9"/>
    <col min="8194" max="8194" width="33.5703125" style="9" customWidth="1"/>
    <col min="8195" max="8195" width="10" style="9" customWidth="1"/>
    <col min="8196" max="8196" width="9.42578125" style="9" customWidth="1"/>
    <col min="8197" max="8197" width="14.7109375" style="9" customWidth="1"/>
    <col min="8198" max="8198" width="13.5703125" style="9" customWidth="1"/>
    <col min="8199" max="8199" width="13.28515625" style="9" customWidth="1"/>
    <col min="8200" max="8449" width="9.140625" style="9"/>
    <col min="8450" max="8450" width="33.5703125" style="9" customWidth="1"/>
    <col min="8451" max="8451" width="10" style="9" customWidth="1"/>
    <col min="8452" max="8452" width="9.42578125" style="9" customWidth="1"/>
    <col min="8453" max="8453" width="14.7109375" style="9" customWidth="1"/>
    <col min="8454" max="8454" width="13.5703125" style="9" customWidth="1"/>
    <col min="8455" max="8455" width="13.28515625" style="9" customWidth="1"/>
    <col min="8456" max="8705" width="9.140625" style="9"/>
    <col min="8706" max="8706" width="33.5703125" style="9" customWidth="1"/>
    <col min="8707" max="8707" width="10" style="9" customWidth="1"/>
    <col min="8708" max="8708" width="9.42578125" style="9" customWidth="1"/>
    <col min="8709" max="8709" width="14.7109375" style="9" customWidth="1"/>
    <col min="8710" max="8710" width="13.5703125" style="9" customWidth="1"/>
    <col min="8711" max="8711" width="13.28515625" style="9" customWidth="1"/>
    <col min="8712" max="8961" width="9.140625" style="9"/>
    <col min="8962" max="8962" width="33.5703125" style="9" customWidth="1"/>
    <col min="8963" max="8963" width="10" style="9" customWidth="1"/>
    <col min="8964" max="8964" width="9.42578125" style="9" customWidth="1"/>
    <col min="8965" max="8965" width="14.7109375" style="9" customWidth="1"/>
    <col min="8966" max="8966" width="13.5703125" style="9" customWidth="1"/>
    <col min="8967" max="8967" width="13.28515625" style="9" customWidth="1"/>
    <col min="8968" max="9217" width="9.140625" style="9"/>
    <col min="9218" max="9218" width="33.5703125" style="9" customWidth="1"/>
    <col min="9219" max="9219" width="10" style="9" customWidth="1"/>
    <col min="9220" max="9220" width="9.42578125" style="9" customWidth="1"/>
    <col min="9221" max="9221" width="14.7109375" style="9" customWidth="1"/>
    <col min="9222" max="9222" width="13.5703125" style="9" customWidth="1"/>
    <col min="9223" max="9223" width="13.28515625" style="9" customWidth="1"/>
    <col min="9224" max="9473" width="9.140625" style="9"/>
    <col min="9474" max="9474" width="33.5703125" style="9" customWidth="1"/>
    <col min="9475" max="9475" width="10" style="9" customWidth="1"/>
    <col min="9476" max="9476" width="9.42578125" style="9" customWidth="1"/>
    <col min="9477" max="9477" width="14.7109375" style="9" customWidth="1"/>
    <col min="9478" max="9478" width="13.5703125" style="9" customWidth="1"/>
    <col min="9479" max="9479" width="13.28515625" style="9" customWidth="1"/>
    <col min="9480" max="9729" width="9.140625" style="9"/>
    <col min="9730" max="9730" width="33.5703125" style="9" customWidth="1"/>
    <col min="9731" max="9731" width="10" style="9" customWidth="1"/>
    <col min="9732" max="9732" width="9.42578125" style="9" customWidth="1"/>
    <col min="9733" max="9733" width="14.7109375" style="9" customWidth="1"/>
    <col min="9734" max="9734" width="13.5703125" style="9" customWidth="1"/>
    <col min="9735" max="9735" width="13.28515625" style="9" customWidth="1"/>
    <col min="9736" max="9985" width="9.140625" style="9"/>
    <col min="9986" max="9986" width="33.5703125" style="9" customWidth="1"/>
    <col min="9987" max="9987" width="10" style="9" customWidth="1"/>
    <col min="9988" max="9988" width="9.42578125" style="9" customWidth="1"/>
    <col min="9989" max="9989" width="14.7109375" style="9" customWidth="1"/>
    <col min="9990" max="9990" width="13.5703125" style="9" customWidth="1"/>
    <col min="9991" max="9991" width="13.28515625" style="9" customWidth="1"/>
    <col min="9992" max="10241" width="9.140625" style="9"/>
    <col min="10242" max="10242" width="33.5703125" style="9" customWidth="1"/>
    <col min="10243" max="10243" width="10" style="9" customWidth="1"/>
    <col min="10244" max="10244" width="9.42578125" style="9" customWidth="1"/>
    <col min="10245" max="10245" width="14.7109375" style="9" customWidth="1"/>
    <col min="10246" max="10246" width="13.5703125" style="9" customWidth="1"/>
    <col min="10247" max="10247" width="13.28515625" style="9" customWidth="1"/>
    <col min="10248" max="10497" width="9.140625" style="9"/>
    <col min="10498" max="10498" width="33.5703125" style="9" customWidth="1"/>
    <col min="10499" max="10499" width="10" style="9" customWidth="1"/>
    <col min="10500" max="10500" width="9.42578125" style="9" customWidth="1"/>
    <col min="10501" max="10501" width="14.7109375" style="9" customWidth="1"/>
    <col min="10502" max="10502" width="13.5703125" style="9" customWidth="1"/>
    <col min="10503" max="10503" width="13.28515625" style="9" customWidth="1"/>
    <col min="10504" max="10753" width="9.140625" style="9"/>
    <col min="10754" max="10754" width="33.5703125" style="9" customWidth="1"/>
    <col min="10755" max="10755" width="10" style="9" customWidth="1"/>
    <col min="10756" max="10756" width="9.42578125" style="9" customWidth="1"/>
    <col min="10757" max="10757" width="14.7109375" style="9" customWidth="1"/>
    <col min="10758" max="10758" width="13.5703125" style="9" customWidth="1"/>
    <col min="10759" max="10759" width="13.28515625" style="9" customWidth="1"/>
    <col min="10760" max="11009" width="9.140625" style="9"/>
    <col min="11010" max="11010" width="33.5703125" style="9" customWidth="1"/>
    <col min="11011" max="11011" width="10" style="9" customWidth="1"/>
    <col min="11012" max="11012" width="9.42578125" style="9" customWidth="1"/>
    <col min="11013" max="11013" width="14.7109375" style="9" customWidth="1"/>
    <col min="11014" max="11014" width="13.5703125" style="9" customWidth="1"/>
    <col min="11015" max="11015" width="13.28515625" style="9" customWidth="1"/>
    <col min="11016" max="11265" width="9.140625" style="9"/>
    <col min="11266" max="11266" width="33.5703125" style="9" customWidth="1"/>
    <col min="11267" max="11267" width="10" style="9" customWidth="1"/>
    <col min="11268" max="11268" width="9.42578125" style="9" customWidth="1"/>
    <col min="11269" max="11269" width="14.7109375" style="9" customWidth="1"/>
    <col min="11270" max="11270" width="13.5703125" style="9" customWidth="1"/>
    <col min="11271" max="11271" width="13.28515625" style="9" customWidth="1"/>
    <col min="11272" max="11521" width="9.140625" style="9"/>
    <col min="11522" max="11522" width="33.5703125" style="9" customWidth="1"/>
    <col min="11523" max="11523" width="10" style="9" customWidth="1"/>
    <col min="11524" max="11524" width="9.42578125" style="9" customWidth="1"/>
    <col min="11525" max="11525" width="14.7109375" style="9" customWidth="1"/>
    <col min="11526" max="11526" width="13.5703125" style="9" customWidth="1"/>
    <col min="11527" max="11527" width="13.28515625" style="9" customWidth="1"/>
    <col min="11528" max="11777" width="9.140625" style="9"/>
    <col min="11778" max="11778" width="33.5703125" style="9" customWidth="1"/>
    <col min="11779" max="11779" width="10" style="9" customWidth="1"/>
    <col min="11780" max="11780" width="9.42578125" style="9" customWidth="1"/>
    <col min="11781" max="11781" width="14.7109375" style="9" customWidth="1"/>
    <col min="11782" max="11782" width="13.5703125" style="9" customWidth="1"/>
    <col min="11783" max="11783" width="13.28515625" style="9" customWidth="1"/>
    <col min="11784" max="12033" width="9.140625" style="9"/>
    <col min="12034" max="12034" width="33.5703125" style="9" customWidth="1"/>
    <col min="12035" max="12035" width="10" style="9" customWidth="1"/>
    <col min="12036" max="12036" width="9.42578125" style="9" customWidth="1"/>
    <col min="12037" max="12037" width="14.7109375" style="9" customWidth="1"/>
    <col min="12038" max="12038" width="13.5703125" style="9" customWidth="1"/>
    <col min="12039" max="12039" width="13.28515625" style="9" customWidth="1"/>
    <col min="12040" max="12289" width="9.140625" style="9"/>
    <col min="12290" max="12290" width="33.5703125" style="9" customWidth="1"/>
    <col min="12291" max="12291" width="10" style="9" customWidth="1"/>
    <col min="12292" max="12292" width="9.42578125" style="9" customWidth="1"/>
    <col min="12293" max="12293" width="14.7109375" style="9" customWidth="1"/>
    <col min="12294" max="12294" width="13.5703125" style="9" customWidth="1"/>
    <col min="12295" max="12295" width="13.28515625" style="9" customWidth="1"/>
    <col min="12296" max="12545" width="9.140625" style="9"/>
    <col min="12546" max="12546" width="33.5703125" style="9" customWidth="1"/>
    <col min="12547" max="12547" width="10" style="9" customWidth="1"/>
    <col min="12548" max="12548" width="9.42578125" style="9" customWidth="1"/>
    <col min="12549" max="12549" width="14.7109375" style="9" customWidth="1"/>
    <col min="12550" max="12550" width="13.5703125" style="9" customWidth="1"/>
    <col min="12551" max="12551" width="13.28515625" style="9" customWidth="1"/>
    <col min="12552" max="12801" width="9.140625" style="9"/>
    <col min="12802" max="12802" width="33.5703125" style="9" customWidth="1"/>
    <col min="12803" max="12803" width="10" style="9" customWidth="1"/>
    <col min="12804" max="12804" width="9.42578125" style="9" customWidth="1"/>
    <col min="12805" max="12805" width="14.7109375" style="9" customWidth="1"/>
    <col min="12806" max="12806" width="13.5703125" style="9" customWidth="1"/>
    <col min="12807" max="12807" width="13.28515625" style="9" customWidth="1"/>
    <col min="12808" max="13057" width="9.140625" style="9"/>
    <col min="13058" max="13058" width="33.5703125" style="9" customWidth="1"/>
    <col min="13059" max="13059" width="10" style="9" customWidth="1"/>
    <col min="13060" max="13060" width="9.42578125" style="9" customWidth="1"/>
    <col min="13061" max="13061" width="14.7109375" style="9" customWidth="1"/>
    <col min="13062" max="13062" width="13.5703125" style="9" customWidth="1"/>
    <col min="13063" max="13063" width="13.28515625" style="9" customWidth="1"/>
    <col min="13064" max="13313" width="9.140625" style="9"/>
    <col min="13314" max="13314" width="33.5703125" style="9" customWidth="1"/>
    <col min="13315" max="13315" width="10" style="9" customWidth="1"/>
    <col min="13316" max="13316" width="9.42578125" style="9" customWidth="1"/>
    <col min="13317" max="13317" width="14.7109375" style="9" customWidth="1"/>
    <col min="13318" max="13318" width="13.5703125" style="9" customWidth="1"/>
    <col min="13319" max="13319" width="13.28515625" style="9" customWidth="1"/>
    <col min="13320" max="13569" width="9.140625" style="9"/>
    <col min="13570" max="13570" width="33.5703125" style="9" customWidth="1"/>
    <col min="13571" max="13571" width="10" style="9" customWidth="1"/>
    <col min="13572" max="13572" width="9.42578125" style="9" customWidth="1"/>
    <col min="13573" max="13573" width="14.7109375" style="9" customWidth="1"/>
    <col min="13574" max="13574" width="13.5703125" style="9" customWidth="1"/>
    <col min="13575" max="13575" width="13.28515625" style="9" customWidth="1"/>
    <col min="13576" max="13825" width="9.140625" style="9"/>
    <col min="13826" max="13826" width="33.5703125" style="9" customWidth="1"/>
    <col min="13827" max="13827" width="10" style="9" customWidth="1"/>
    <col min="13828" max="13828" width="9.42578125" style="9" customWidth="1"/>
    <col min="13829" max="13829" width="14.7109375" style="9" customWidth="1"/>
    <col min="13830" max="13830" width="13.5703125" style="9" customWidth="1"/>
    <col min="13831" max="13831" width="13.28515625" style="9" customWidth="1"/>
    <col min="13832" max="14081" width="9.140625" style="9"/>
    <col min="14082" max="14082" width="33.5703125" style="9" customWidth="1"/>
    <col min="14083" max="14083" width="10" style="9" customWidth="1"/>
    <col min="14084" max="14084" width="9.42578125" style="9" customWidth="1"/>
    <col min="14085" max="14085" width="14.7109375" style="9" customWidth="1"/>
    <col min="14086" max="14086" width="13.5703125" style="9" customWidth="1"/>
    <col min="14087" max="14087" width="13.28515625" style="9" customWidth="1"/>
    <col min="14088" max="14337" width="9.140625" style="9"/>
    <col min="14338" max="14338" width="33.5703125" style="9" customWidth="1"/>
    <col min="14339" max="14339" width="10" style="9" customWidth="1"/>
    <col min="14340" max="14340" width="9.42578125" style="9" customWidth="1"/>
    <col min="14341" max="14341" width="14.7109375" style="9" customWidth="1"/>
    <col min="14342" max="14342" width="13.5703125" style="9" customWidth="1"/>
    <col min="14343" max="14343" width="13.28515625" style="9" customWidth="1"/>
    <col min="14344" max="14593" width="9.140625" style="9"/>
    <col min="14594" max="14594" width="33.5703125" style="9" customWidth="1"/>
    <col min="14595" max="14595" width="10" style="9" customWidth="1"/>
    <col min="14596" max="14596" width="9.42578125" style="9" customWidth="1"/>
    <col min="14597" max="14597" width="14.7109375" style="9" customWidth="1"/>
    <col min="14598" max="14598" width="13.5703125" style="9" customWidth="1"/>
    <col min="14599" max="14599" width="13.28515625" style="9" customWidth="1"/>
    <col min="14600" max="14849" width="9.140625" style="9"/>
    <col min="14850" max="14850" width="33.5703125" style="9" customWidth="1"/>
    <col min="14851" max="14851" width="10" style="9" customWidth="1"/>
    <col min="14852" max="14852" width="9.42578125" style="9" customWidth="1"/>
    <col min="14853" max="14853" width="14.7109375" style="9" customWidth="1"/>
    <col min="14854" max="14854" width="13.5703125" style="9" customWidth="1"/>
    <col min="14855" max="14855" width="13.28515625" style="9" customWidth="1"/>
    <col min="14856" max="15105" width="9.140625" style="9"/>
    <col min="15106" max="15106" width="33.5703125" style="9" customWidth="1"/>
    <col min="15107" max="15107" width="10" style="9" customWidth="1"/>
    <col min="15108" max="15108" width="9.42578125" style="9" customWidth="1"/>
    <col min="15109" max="15109" width="14.7109375" style="9" customWidth="1"/>
    <col min="15110" max="15110" width="13.5703125" style="9" customWidth="1"/>
    <col min="15111" max="15111" width="13.28515625" style="9" customWidth="1"/>
    <col min="15112" max="15361" width="9.140625" style="9"/>
    <col min="15362" max="15362" width="33.5703125" style="9" customWidth="1"/>
    <col min="15363" max="15363" width="10" style="9" customWidth="1"/>
    <col min="15364" max="15364" width="9.42578125" style="9" customWidth="1"/>
    <col min="15365" max="15365" width="14.7109375" style="9" customWidth="1"/>
    <col min="15366" max="15366" width="13.5703125" style="9" customWidth="1"/>
    <col min="15367" max="15367" width="13.28515625" style="9" customWidth="1"/>
    <col min="15368" max="15617" width="9.140625" style="9"/>
    <col min="15618" max="15618" width="33.5703125" style="9" customWidth="1"/>
    <col min="15619" max="15619" width="10" style="9" customWidth="1"/>
    <col min="15620" max="15620" width="9.42578125" style="9" customWidth="1"/>
    <col min="15621" max="15621" width="14.7109375" style="9" customWidth="1"/>
    <col min="15622" max="15622" width="13.5703125" style="9" customWidth="1"/>
    <col min="15623" max="15623" width="13.28515625" style="9" customWidth="1"/>
    <col min="15624" max="15873" width="9.140625" style="9"/>
    <col min="15874" max="15874" width="33.5703125" style="9" customWidth="1"/>
    <col min="15875" max="15875" width="10" style="9" customWidth="1"/>
    <col min="15876" max="15876" width="9.42578125" style="9" customWidth="1"/>
    <col min="15877" max="15877" width="14.7109375" style="9" customWidth="1"/>
    <col min="15878" max="15878" width="13.5703125" style="9" customWidth="1"/>
    <col min="15879" max="15879" width="13.28515625" style="9" customWidth="1"/>
    <col min="15880" max="16129" width="9.140625" style="9"/>
    <col min="16130" max="16130" width="33.5703125" style="9" customWidth="1"/>
    <col min="16131" max="16131" width="10" style="9" customWidth="1"/>
    <col min="16132" max="16132" width="9.42578125" style="9" customWidth="1"/>
    <col min="16133" max="16133" width="14.7109375" style="9" customWidth="1"/>
    <col min="16134" max="16134" width="13.5703125" style="9" customWidth="1"/>
    <col min="16135" max="16135" width="13.28515625" style="9" customWidth="1"/>
    <col min="16136" max="16384" width="9.140625" style="9"/>
  </cols>
  <sheetData>
    <row r="1" spans="1:11" s="1" customFormat="1" ht="15" x14ac:dyDescent="0.25">
      <c r="B1" s="2"/>
      <c r="C1" s="2"/>
      <c r="D1" s="2"/>
      <c r="E1" s="2"/>
      <c r="F1" s="3"/>
      <c r="G1" s="3"/>
    </row>
    <row r="2" spans="1:11" s="4" customFormat="1" ht="18" customHeight="1" x14ac:dyDescent="0.25">
      <c r="A2" s="150" t="s">
        <v>116</v>
      </c>
      <c r="B2" s="150"/>
      <c r="C2" s="150"/>
      <c r="D2" s="150"/>
      <c r="E2" s="150"/>
      <c r="F2" s="150"/>
    </row>
    <row r="3" spans="1:11" s="1" customFormat="1" ht="15" x14ac:dyDescent="0.25">
      <c r="B3" s="2"/>
      <c r="C3" s="2"/>
      <c r="D3" s="2"/>
      <c r="E3" s="2"/>
      <c r="F3" s="5"/>
      <c r="G3" s="5"/>
    </row>
    <row r="4" spans="1:11" s="1" customFormat="1" ht="15.75" customHeight="1" thickBot="1" x14ac:dyDescent="0.3">
      <c r="A4" s="6" t="s">
        <v>0</v>
      </c>
      <c r="B4" s="3"/>
      <c r="C4" s="3"/>
      <c r="D4" s="3"/>
      <c r="E4" s="3"/>
      <c r="F4" s="7">
        <v>46104</v>
      </c>
    </row>
    <row r="5" spans="1:11" s="1" customFormat="1" ht="54" customHeight="1" x14ac:dyDescent="0.25">
      <c r="A5" s="8" t="s">
        <v>1</v>
      </c>
      <c r="B5" s="172" t="s">
        <v>122</v>
      </c>
      <c r="C5" s="172"/>
      <c r="D5" s="123" t="s">
        <v>123</v>
      </c>
      <c r="E5" s="134" t="s">
        <v>124</v>
      </c>
      <c r="F5" s="139"/>
    </row>
    <row r="6" spans="1:11" s="1" customFormat="1" ht="15.75" customHeight="1" x14ac:dyDescent="0.25">
      <c r="A6" s="102" t="s">
        <v>117</v>
      </c>
      <c r="B6" s="154">
        <f>D24</f>
        <v>10049.744758000001</v>
      </c>
      <c r="C6" s="155"/>
      <c r="D6" s="145">
        <f>E24</f>
        <v>17059.654290999999</v>
      </c>
      <c r="E6" s="144">
        <f>F24</f>
        <v>19863.621489999998</v>
      </c>
      <c r="F6" s="140"/>
    </row>
    <row r="7" spans="1:11" s="1" customFormat="1" ht="15.75" customHeight="1" x14ac:dyDescent="0.25">
      <c r="A7" s="102" t="s">
        <v>118</v>
      </c>
      <c r="B7" s="154">
        <f>G40</f>
        <v>136.66200833333335</v>
      </c>
      <c r="C7" s="155"/>
      <c r="D7" s="145">
        <f>G40</f>
        <v>136.66200833333335</v>
      </c>
      <c r="E7" s="144">
        <f>G40</f>
        <v>136.66200833333335</v>
      </c>
      <c r="F7" s="140"/>
    </row>
    <row r="8" spans="1:11" s="1" customFormat="1" ht="15.75" customHeight="1" thickBot="1" x14ac:dyDescent="0.3">
      <c r="A8" s="103" t="s">
        <v>119</v>
      </c>
      <c r="B8" s="154">
        <f>D48</f>
        <v>2260.3636614493666</v>
      </c>
      <c r="C8" s="155"/>
      <c r="D8" s="146">
        <f>E48</f>
        <v>3815.8625868220665</v>
      </c>
      <c r="E8" s="144">
        <f>F48</f>
        <v>4438.0629082801661</v>
      </c>
      <c r="F8" s="140"/>
      <c r="K8" s="9"/>
    </row>
    <row r="9" spans="1:11" s="1" customFormat="1" ht="15.75" customHeight="1" thickBot="1" x14ac:dyDescent="0.3">
      <c r="A9" s="101" t="s">
        <v>120</v>
      </c>
      <c r="B9" s="156">
        <f>SUM(B6:C8)</f>
        <v>12446.7704277827</v>
      </c>
      <c r="C9" s="157"/>
      <c r="D9" s="116">
        <f>SUM(D6:D8)</f>
        <v>21012.178886155398</v>
      </c>
      <c r="E9" s="133">
        <f>SUM(E6:E8)</f>
        <v>24438.346406613498</v>
      </c>
      <c r="F9" s="11"/>
    </row>
    <row r="10" spans="1:11" ht="13.5" thickBot="1" x14ac:dyDescent="0.3"/>
    <row r="11" spans="1:11" ht="53.25" customHeight="1" thickBot="1" x14ac:dyDescent="0.3">
      <c r="D11" s="190" t="s">
        <v>138</v>
      </c>
      <c r="E11" s="191" t="s">
        <v>139</v>
      </c>
      <c r="F11" s="127" t="s">
        <v>140</v>
      </c>
    </row>
    <row r="12" spans="1:11" ht="15.75" customHeight="1" thickBot="1" x14ac:dyDescent="0.3">
      <c r="A12" s="164" t="s">
        <v>121</v>
      </c>
      <c r="B12" s="165"/>
      <c r="C12" s="165"/>
      <c r="D12" s="192">
        <f>B9/220</f>
        <v>56.57622921719409</v>
      </c>
      <c r="E12" s="192">
        <f>D9/220</f>
        <v>95.509904027979076</v>
      </c>
      <c r="F12" s="104">
        <f>E9/220</f>
        <v>111.08339275733408</v>
      </c>
    </row>
    <row r="14" spans="1:11" s="1" customFormat="1" ht="15" customHeight="1" thickBot="1" x14ac:dyDescent="0.3">
      <c r="A14" s="6" t="s">
        <v>3</v>
      </c>
      <c r="B14" s="12"/>
      <c r="C14" s="12"/>
      <c r="D14" s="12"/>
      <c r="E14" s="12"/>
      <c r="F14" s="12"/>
      <c r="G14" s="12"/>
    </row>
    <row r="15" spans="1:11" s="1" customFormat="1" ht="15" customHeight="1" x14ac:dyDescent="0.25">
      <c r="A15" s="166" t="s">
        <v>4</v>
      </c>
      <c r="B15" s="167"/>
      <c r="C15" s="168"/>
      <c r="D15" s="114"/>
      <c r="E15" s="114"/>
      <c r="F15" s="90" t="s">
        <v>5</v>
      </c>
    </row>
    <row r="16" spans="1:11" s="1" customFormat="1" ht="15" customHeight="1" thickBot="1" x14ac:dyDescent="0.3">
      <c r="A16" s="169" t="s">
        <v>111</v>
      </c>
      <c r="B16" s="170"/>
      <c r="C16" s="171"/>
      <c r="D16" s="115"/>
      <c r="E16" s="115"/>
      <c r="F16" s="91">
        <v>1</v>
      </c>
    </row>
    <row r="17" spans="1:7" s="1" customFormat="1" ht="15.75" customHeight="1" x14ac:dyDescent="0.25">
      <c r="A17" s="14"/>
      <c r="B17" s="14"/>
      <c r="C17" s="14"/>
      <c r="D17" s="14"/>
      <c r="E17" s="14"/>
      <c r="F17" s="9"/>
      <c r="G17" s="9"/>
    </row>
    <row r="18" spans="1:7" ht="13.15" customHeight="1" x14ac:dyDescent="0.25">
      <c r="A18" s="15" t="s">
        <v>6</v>
      </c>
    </row>
    <row r="19" spans="1:7" ht="13.5" thickBot="1" x14ac:dyDescent="0.3"/>
    <row r="20" spans="1:7" ht="37.5" customHeight="1" thickBot="1" x14ac:dyDescent="0.3">
      <c r="A20" s="16" t="s">
        <v>7</v>
      </c>
      <c r="B20" s="17" t="s">
        <v>8</v>
      </c>
      <c r="C20" s="17" t="s">
        <v>5</v>
      </c>
      <c r="D20" s="124" t="s">
        <v>125</v>
      </c>
      <c r="E20" s="124" t="s">
        <v>126</v>
      </c>
      <c r="F20" s="124" t="s">
        <v>127</v>
      </c>
      <c r="G20" s="9"/>
    </row>
    <row r="21" spans="1:7" ht="13.15" customHeight="1" x14ac:dyDescent="0.25">
      <c r="A21" s="93" t="s">
        <v>10</v>
      </c>
      <c r="B21" s="18" t="s">
        <v>11</v>
      </c>
      <c r="C21" s="18">
        <v>1</v>
      </c>
      <c r="D21" s="125">
        <v>5521.02</v>
      </c>
      <c r="E21" s="125">
        <v>9661.7900000000009</v>
      </c>
      <c r="F21" s="126">
        <v>11318.1</v>
      </c>
      <c r="G21" s="9"/>
    </row>
    <row r="22" spans="1:7" x14ac:dyDescent="0.25">
      <c r="A22" s="94" t="s">
        <v>12</v>
      </c>
      <c r="B22" s="19" t="s">
        <v>2</v>
      </c>
      <c r="C22" s="128">
        <f>'Encargos Sociais'!C35</f>
        <v>0.69290000000000007</v>
      </c>
      <c r="D22" s="129">
        <f>(0.6929)*D21</f>
        <v>3825.5147580000003</v>
      </c>
      <c r="E22" s="129">
        <f>0.6929*E21</f>
        <v>6694.6542909999998</v>
      </c>
      <c r="F22" s="126">
        <f>0.6929*F21</f>
        <v>7842.31149</v>
      </c>
      <c r="G22" s="9"/>
    </row>
    <row r="23" spans="1:7" x14ac:dyDescent="0.25">
      <c r="A23" s="94" t="s">
        <v>112</v>
      </c>
      <c r="B23" s="18" t="s">
        <v>11</v>
      </c>
      <c r="C23" s="19">
        <v>1</v>
      </c>
      <c r="D23" s="125">
        <v>703.21</v>
      </c>
      <c r="E23" s="125">
        <v>703.21</v>
      </c>
      <c r="F23" s="126">
        <v>703.21</v>
      </c>
      <c r="G23" s="9"/>
    </row>
    <row r="24" spans="1:7" ht="15.75" customHeight="1" thickBot="1" x14ac:dyDescent="0.3">
      <c r="A24" s="158" t="s">
        <v>13</v>
      </c>
      <c r="B24" s="159"/>
      <c r="C24" s="163"/>
      <c r="D24" s="131">
        <f>SUM(D21:D23)</f>
        <v>10049.744758000001</v>
      </c>
      <c r="E24" s="132">
        <f>SUM(E21:E23)</f>
        <v>17059.654290999999</v>
      </c>
      <c r="F24" s="130">
        <f>F21+F22+F23</f>
        <v>19863.621489999998</v>
      </c>
      <c r="G24" s="9"/>
    </row>
    <row r="25" spans="1:7" x14ac:dyDescent="0.25">
      <c r="G25" s="9"/>
    </row>
    <row r="27" spans="1:7" x14ac:dyDescent="0.25">
      <c r="A27" s="15" t="s">
        <v>106</v>
      </c>
    </row>
    <row r="28" spans="1:7" ht="13.5" thickBot="1" x14ac:dyDescent="0.3"/>
    <row r="29" spans="1:7" ht="13.9" customHeight="1" x14ac:dyDescent="0.25">
      <c r="A29" s="96" t="s">
        <v>7</v>
      </c>
      <c r="B29" s="97" t="s">
        <v>8</v>
      </c>
      <c r="C29" s="97" t="s">
        <v>5</v>
      </c>
      <c r="D29" s="117" t="s">
        <v>130</v>
      </c>
      <c r="E29" s="105" t="s">
        <v>9</v>
      </c>
      <c r="F29" s="105" t="s">
        <v>136</v>
      </c>
      <c r="G29" s="105" t="s">
        <v>137</v>
      </c>
    </row>
    <row r="30" spans="1:7" x14ac:dyDescent="0.25">
      <c r="A30" s="94" t="s">
        <v>113</v>
      </c>
      <c r="B30" s="143" t="s">
        <v>14</v>
      </c>
      <c r="C30" s="143">
        <v>1</v>
      </c>
      <c r="D30" s="118" t="s">
        <v>131</v>
      </c>
      <c r="E30" s="118">
        <v>15.25</v>
      </c>
      <c r="F30" s="106">
        <f>E30*C30</f>
        <v>15.25</v>
      </c>
      <c r="G30" s="135">
        <f>F30/12</f>
        <v>1.2708333333333333</v>
      </c>
    </row>
    <row r="31" spans="1:7" ht="13.15" customHeight="1" x14ac:dyDescent="0.25">
      <c r="A31" s="94" t="s">
        <v>105</v>
      </c>
      <c r="B31" s="143" t="s">
        <v>14</v>
      </c>
      <c r="C31" s="143">
        <v>6</v>
      </c>
      <c r="D31" s="118" t="s">
        <v>132</v>
      </c>
      <c r="E31" s="118">
        <v>5.85</v>
      </c>
      <c r="F31" s="106">
        <f>C31*E31</f>
        <v>35.099999999999994</v>
      </c>
      <c r="G31" s="135">
        <f t="shared" ref="G31:G39" si="0">F31/12</f>
        <v>2.9249999999999994</v>
      </c>
    </row>
    <row r="32" spans="1:7" x14ac:dyDescent="0.25">
      <c r="A32" s="94" t="s">
        <v>114</v>
      </c>
      <c r="B32" s="143" t="s">
        <v>15</v>
      </c>
      <c r="C32" s="143">
        <v>12</v>
      </c>
      <c r="D32" s="118" t="s">
        <v>133</v>
      </c>
      <c r="E32" s="118">
        <v>2.27</v>
      </c>
      <c r="F32" s="106">
        <f>E32*C32</f>
        <v>27.240000000000002</v>
      </c>
      <c r="G32" s="135">
        <f t="shared" si="0"/>
        <v>2.27</v>
      </c>
    </row>
    <row r="33" spans="1:7" x14ac:dyDescent="0.25">
      <c r="A33" s="94" t="s">
        <v>115</v>
      </c>
      <c r="B33" s="143" t="s">
        <v>14</v>
      </c>
      <c r="C33" s="143">
        <v>1</v>
      </c>
      <c r="D33" s="118" t="s">
        <v>131</v>
      </c>
      <c r="E33" s="118">
        <f>168.05/2</f>
        <v>84.025000000000006</v>
      </c>
      <c r="F33" s="106">
        <f>E33*C33</f>
        <v>84.025000000000006</v>
      </c>
      <c r="G33" s="135">
        <f t="shared" si="0"/>
        <v>7.0020833333333341</v>
      </c>
    </row>
    <row r="34" spans="1:7" x14ac:dyDescent="0.25">
      <c r="A34" s="184" t="s">
        <v>148</v>
      </c>
      <c r="B34" s="181" t="s">
        <v>15</v>
      </c>
      <c r="C34" s="181">
        <v>1</v>
      </c>
      <c r="D34" s="181" t="s">
        <v>131</v>
      </c>
      <c r="E34" s="181">
        <v>83.51</v>
      </c>
      <c r="F34" s="179">
        <f>E34*C34</f>
        <v>83.51</v>
      </c>
      <c r="G34" s="180">
        <f t="shared" si="0"/>
        <v>6.9591666666666674</v>
      </c>
    </row>
    <row r="35" spans="1:7" x14ac:dyDescent="0.25">
      <c r="A35" s="94" t="s">
        <v>149</v>
      </c>
      <c r="B35" s="143" t="s">
        <v>14</v>
      </c>
      <c r="C35" s="143">
        <v>1.71</v>
      </c>
      <c r="D35" s="143" t="s">
        <v>150</v>
      </c>
      <c r="E35" s="143">
        <v>22.71</v>
      </c>
      <c r="F35" s="182">
        <f>E35*C35</f>
        <v>38.834099999999999</v>
      </c>
      <c r="G35" s="135">
        <f t="shared" si="0"/>
        <v>3.2361749999999998</v>
      </c>
    </row>
    <row r="36" spans="1:7" x14ac:dyDescent="0.25">
      <c r="A36" s="94" t="s">
        <v>154</v>
      </c>
      <c r="B36" s="143" t="s">
        <v>14</v>
      </c>
      <c r="C36" s="143">
        <v>2</v>
      </c>
      <c r="D36" s="143" t="s">
        <v>155</v>
      </c>
      <c r="E36" s="143">
        <f>189.08/2</f>
        <v>94.54</v>
      </c>
      <c r="F36" s="182">
        <f>E36*C36</f>
        <v>189.08</v>
      </c>
      <c r="G36" s="135">
        <f t="shared" si="0"/>
        <v>15.756666666666668</v>
      </c>
    </row>
    <row r="37" spans="1:7" x14ac:dyDescent="0.25">
      <c r="A37" s="94" t="s">
        <v>151</v>
      </c>
      <c r="B37" s="143" t="s">
        <v>152</v>
      </c>
      <c r="C37" s="143">
        <v>3</v>
      </c>
      <c r="D37" s="143" t="s">
        <v>153</v>
      </c>
      <c r="E37" s="143">
        <f>243.75/2</f>
        <v>121.875</v>
      </c>
      <c r="F37" s="182">
        <f>E37*C37</f>
        <v>365.625</v>
      </c>
      <c r="G37" s="135">
        <f t="shared" si="0"/>
        <v>30.46875</v>
      </c>
    </row>
    <row r="38" spans="1:7" x14ac:dyDescent="0.25">
      <c r="A38" s="184" t="s">
        <v>156</v>
      </c>
      <c r="B38" s="181" t="s">
        <v>14</v>
      </c>
      <c r="C38" s="181">
        <v>2</v>
      </c>
      <c r="D38" s="181" t="s">
        <v>155</v>
      </c>
      <c r="E38" s="181">
        <f>215.62/2</f>
        <v>107.81</v>
      </c>
      <c r="F38" s="183">
        <f>E38*C38</f>
        <v>215.62</v>
      </c>
      <c r="G38" s="135">
        <f t="shared" si="0"/>
        <v>17.968333333333334</v>
      </c>
    </row>
    <row r="39" spans="1:7" x14ac:dyDescent="0.25">
      <c r="A39" s="94" t="s">
        <v>157</v>
      </c>
      <c r="B39" s="143" t="s">
        <v>14</v>
      </c>
      <c r="C39" s="143">
        <v>3</v>
      </c>
      <c r="D39" s="143" t="s">
        <v>158</v>
      </c>
      <c r="E39" s="143">
        <v>195.22</v>
      </c>
      <c r="F39" s="182">
        <f>E39*C39</f>
        <v>585.66</v>
      </c>
      <c r="G39" s="135">
        <f t="shared" si="0"/>
        <v>48.805</v>
      </c>
    </row>
    <row r="40" spans="1:7" ht="15.75" customHeight="1" thickBot="1" x14ac:dyDescent="0.3">
      <c r="A40" s="185" t="s">
        <v>108</v>
      </c>
      <c r="B40" s="186"/>
      <c r="C40" s="186"/>
      <c r="D40" s="187"/>
      <c r="E40" s="187"/>
      <c r="F40" s="188">
        <f>SUM(F30:F39)</f>
        <v>1639.9440999999997</v>
      </c>
      <c r="G40" s="189">
        <f>SUM(G30:G39)</f>
        <v>136.66200833333335</v>
      </c>
    </row>
    <row r="41" spans="1:7" ht="11.25" customHeight="1" thickBot="1" x14ac:dyDescent="0.3"/>
    <row r="42" spans="1:7" ht="39" customHeight="1" thickBot="1" x14ac:dyDescent="0.3">
      <c r="D42" s="124" t="s">
        <v>141</v>
      </c>
      <c r="E42" s="124" t="s">
        <v>142</v>
      </c>
      <c r="F42" s="124" t="s">
        <v>143</v>
      </c>
    </row>
    <row r="43" spans="1:7" ht="17.25" customHeight="1" thickBot="1" x14ac:dyDescent="0.3">
      <c r="A43" s="99" t="s">
        <v>110</v>
      </c>
      <c r="B43" s="100"/>
      <c r="C43" s="148"/>
      <c r="D43" s="147">
        <f>D24+G40</f>
        <v>10186.406766333334</v>
      </c>
      <c r="E43" s="136">
        <f>E24+G40</f>
        <v>17196.316299333332</v>
      </c>
      <c r="F43" s="20">
        <f>F24+G40</f>
        <v>20000.28349833333</v>
      </c>
      <c r="G43" s="9"/>
    </row>
    <row r="44" spans="1:7" ht="11.25" customHeight="1" x14ac:dyDescent="0.25"/>
    <row r="45" spans="1:7" x14ac:dyDescent="0.25">
      <c r="A45" s="15" t="s">
        <v>103</v>
      </c>
    </row>
    <row r="46" spans="1:7" ht="11.25" customHeight="1" thickBot="1" x14ac:dyDescent="0.3"/>
    <row r="47" spans="1:7" ht="36.75" thickBot="1" x14ac:dyDescent="0.3">
      <c r="A47" s="16" t="s">
        <v>7</v>
      </c>
      <c r="B47" s="17" t="s">
        <v>8</v>
      </c>
      <c r="C47" s="17" t="s">
        <v>5</v>
      </c>
      <c r="D47" s="124" t="s">
        <v>144</v>
      </c>
      <c r="E47" s="124" t="s">
        <v>145</v>
      </c>
      <c r="F47" s="124" t="s">
        <v>143</v>
      </c>
      <c r="G47" s="9"/>
    </row>
    <row r="48" spans="1:7" ht="13.5" thickBot="1" x14ac:dyDescent="0.3">
      <c r="A48" s="107" t="s">
        <v>16</v>
      </c>
      <c r="B48" s="108" t="s">
        <v>2</v>
      </c>
      <c r="C48" s="95">
        <v>22.19</v>
      </c>
      <c r="D48" s="149">
        <f>(C48/100)*D43</f>
        <v>2260.3636614493666</v>
      </c>
      <c r="E48" s="137">
        <f>(C48/100)*E43</f>
        <v>3815.8625868220665</v>
      </c>
      <c r="F48" s="20">
        <f>(C48/100)*F43</f>
        <v>4438.0629082801661</v>
      </c>
      <c r="G48" s="9"/>
    </row>
    <row r="49" spans="1:7" ht="13.5" thickBot="1" x14ac:dyDescent="0.3">
      <c r="G49" s="9"/>
    </row>
    <row r="50" spans="1:7" ht="36.75" thickBot="1" x14ac:dyDescent="0.3">
      <c r="D50" s="124" t="s">
        <v>144</v>
      </c>
      <c r="E50" s="124" t="s">
        <v>145</v>
      </c>
      <c r="F50" s="124" t="s">
        <v>143</v>
      </c>
      <c r="G50" s="9"/>
    </row>
    <row r="51" spans="1:7" ht="15.75" customHeight="1" thickBot="1" x14ac:dyDescent="0.3">
      <c r="A51" s="160" t="s">
        <v>109</v>
      </c>
      <c r="B51" s="161"/>
      <c r="C51" s="162"/>
      <c r="D51" s="138">
        <f>D43+D48</f>
        <v>12446.7704277827</v>
      </c>
      <c r="E51" s="138">
        <f>E43+E48</f>
        <v>21012.178886155398</v>
      </c>
      <c r="F51" s="20">
        <f>F43+F48</f>
        <v>24438.346406613498</v>
      </c>
      <c r="G51" s="9"/>
    </row>
    <row r="52" spans="1:7" ht="15.75" x14ac:dyDescent="0.25">
      <c r="A52" s="23"/>
      <c r="B52" s="23"/>
      <c r="C52" s="23"/>
      <c r="D52" s="23"/>
      <c r="E52" s="23"/>
      <c r="F52" s="24"/>
      <c r="G52" s="24"/>
    </row>
    <row r="53" spans="1:7" s="1" customFormat="1" ht="16.5" customHeight="1" x14ac:dyDescent="0.25">
      <c r="A53" s="6" t="s">
        <v>12</v>
      </c>
      <c r="B53" s="12"/>
      <c r="C53" s="12"/>
      <c r="D53" s="12"/>
      <c r="E53" s="12"/>
      <c r="F53" s="12"/>
      <c r="G53" s="12"/>
    </row>
    <row r="54" spans="1:7" s="15" customFormat="1" x14ac:dyDescent="0.25">
      <c r="A54" s="10"/>
      <c r="B54" s="11"/>
      <c r="C54" s="14"/>
      <c r="D54" s="14"/>
      <c r="E54" s="14"/>
      <c r="F54" s="12"/>
      <c r="G54" s="13"/>
    </row>
    <row r="55" spans="1:7" s="29" customFormat="1" ht="16.5" customHeight="1" x14ac:dyDescent="0.25">
      <c r="A55" s="26" t="s">
        <v>17</v>
      </c>
      <c r="B55" s="27"/>
      <c r="C55" s="14"/>
      <c r="D55" s="14"/>
      <c r="E55" s="14"/>
      <c r="F55" s="12"/>
      <c r="G55" s="28"/>
    </row>
    <row r="56" spans="1:7" s="1" customFormat="1" ht="12.75" customHeight="1" x14ac:dyDescent="0.25">
      <c r="A56" s="25" t="s">
        <v>18</v>
      </c>
      <c r="B56" s="30">
        <v>0.2</v>
      </c>
      <c r="C56" s="14"/>
      <c r="D56" s="14"/>
      <c r="E56" s="14"/>
      <c r="F56" s="12"/>
      <c r="G56" s="12"/>
    </row>
    <row r="57" spans="1:7" s="1" customFormat="1" ht="12.75" customHeight="1" x14ac:dyDescent="0.25">
      <c r="A57" s="25" t="s">
        <v>19</v>
      </c>
      <c r="B57" s="30">
        <v>0.08</v>
      </c>
      <c r="C57" s="14"/>
      <c r="D57" s="14"/>
      <c r="E57" s="14"/>
      <c r="F57" s="12"/>
      <c r="G57" s="12"/>
    </row>
    <row r="58" spans="1:7" s="1" customFormat="1" ht="12.75" customHeight="1" x14ac:dyDescent="0.25">
      <c r="A58" s="25" t="s">
        <v>20</v>
      </c>
      <c r="B58" s="30">
        <v>0.03</v>
      </c>
      <c r="C58" s="14"/>
      <c r="D58" s="14"/>
      <c r="E58" s="14"/>
      <c r="F58" s="12"/>
      <c r="G58" s="12"/>
    </row>
    <row r="59" spans="1:7" s="1" customFormat="1" ht="12.75" customHeight="1" x14ac:dyDescent="0.25">
      <c r="A59" s="25" t="s">
        <v>21</v>
      </c>
      <c r="B59" s="30">
        <v>2.5000000000000001E-2</v>
      </c>
      <c r="C59" s="14"/>
      <c r="D59" s="14"/>
      <c r="E59" s="14"/>
      <c r="F59" s="12"/>
      <c r="G59" s="12"/>
    </row>
    <row r="60" spans="1:7" s="1" customFormat="1" ht="12.75" customHeight="1" x14ac:dyDescent="0.25">
      <c r="A60" s="25" t="s">
        <v>22</v>
      </c>
      <c r="B60" s="30">
        <v>6.0000000000000001E-3</v>
      </c>
      <c r="C60" s="14"/>
      <c r="D60" s="14"/>
      <c r="E60" s="14"/>
      <c r="F60" s="12"/>
      <c r="G60" s="12"/>
    </row>
    <row r="61" spans="1:7" s="1" customFormat="1" ht="12.75" customHeight="1" x14ac:dyDescent="0.25">
      <c r="A61" s="25" t="s">
        <v>23</v>
      </c>
      <c r="B61" s="30">
        <v>1.4999999999999999E-2</v>
      </c>
      <c r="C61" s="14"/>
      <c r="D61" s="14"/>
      <c r="E61" s="14"/>
      <c r="F61" s="12"/>
      <c r="G61" s="12"/>
    </row>
    <row r="62" spans="1:7" s="1" customFormat="1" ht="12.75" customHeight="1" x14ac:dyDescent="0.25">
      <c r="A62" s="25" t="s">
        <v>24</v>
      </c>
      <c r="B62" s="30">
        <v>0.01</v>
      </c>
      <c r="C62" s="14"/>
      <c r="D62" s="14"/>
      <c r="E62" s="14"/>
      <c r="F62" s="12"/>
      <c r="G62" s="12"/>
    </row>
    <row r="63" spans="1:7" s="1" customFormat="1" ht="12.75" customHeight="1" x14ac:dyDescent="0.25">
      <c r="A63" s="25" t="s">
        <v>25</v>
      </c>
      <c r="B63" s="30">
        <v>2E-3</v>
      </c>
      <c r="C63" s="14"/>
      <c r="D63" s="14"/>
      <c r="E63" s="14"/>
      <c r="F63" s="12"/>
      <c r="G63" s="12"/>
    </row>
    <row r="64" spans="1:7" s="15" customFormat="1" ht="12.75" customHeight="1" x14ac:dyDescent="0.25">
      <c r="A64" s="31" t="s">
        <v>26</v>
      </c>
      <c r="B64" s="32">
        <v>0.3680000000000001</v>
      </c>
      <c r="C64" s="14"/>
      <c r="D64" s="14"/>
      <c r="E64" s="14"/>
      <c r="F64" s="12"/>
      <c r="G64" s="13"/>
    </row>
    <row r="65" spans="1:7" ht="9" customHeight="1" x14ac:dyDescent="0.25"/>
    <row r="66" spans="1:7" s="29" customFormat="1" ht="16.5" customHeight="1" x14ac:dyDescent="0.25">
      <c r="A66" s="26" t="s">
        <v>27</v>
      </c>
      <c r="B66" s="33"/>
      <c r="C66" s="14"/>
      <c r="D66" s="14"/>
      <c r="E66" s="14"/>
      <c r="F66" s="12"/>
      <c r="G66" s="28"/>
    </row>
    <row r="67" spans="1:7" s="1" customFormat="1" ht="12.75" customHeight="1" x14ac:dyDescent="0.25">
      <c r="A67" s="25" t="s">
        <v>70</v>
      </c>
      <c r="B67" s="30">
        <v>8.3799999999999999E-2</v>
      </c>
      <c r="C67" s="14"/>
      <c r="D67" s="14"/>
      <c r="E67" s="14"/>
      <c r="F67" s="12"/>
      <c r="G67" s="12"/>
    </row>
    <row r="68" spans="1:7" s="1" customFormat="1" ht="12.75" customHeight="1" x14ac:dyDescent="0.25">
      <c r="A68" s="25" t="s">
        <v>72</v>
      </c>
      <c r="B68" s="30">
        <v>8.2900000000000001E-2</v>
      </c>
      <c r="C68" s="14"/>
      <c r="D68" s="14"/>
      <c r="E68" s="14"/>
      <c r="F68" s="12"/>
      <c r="G68" s="12"/>
    </row>
    <row r="69" spans="1:7" s="1" customFormat="1" ht="12.75" customHeight="1" x14ac:dyDescent="0.25">
      <c r="A69" s="25" t="s">
        <v>74</v>
      </c>
      <c r="B69" s="30">
        <v>5.0000000000000001E-4</v>
      </c>
      <c r="C69" s="14"/>
      <c r="D69" s="14"/>
      <c r="E69" s="14"/>
      <c r="F69" s="12"/>
      <c r="G69" s="12"/>
    </row>
    <row r="70" spans="1:7" s="15" customFormat="1" ht="12.75" customHeight="1" x14ac:dyDescent="0.25">
      <c r="A70" s="25" t="s">
        <v>76</v>
      </c>
      <c r="B70" s="30">
        <v>5.5999999999999999E-3</v>
      </c>
      <c r="C70" s="14"/>
      <c r="D70" s="14"/>
      <c r="E70" s="14"/>
      <c r="F70" s="12"/>
      <c r="G70" s="13"/>
    </row>
    <row r="71" spans="1:7" x14ac:dyDescent="0.25">
      <c r="A71" s="25" t="s">
        <v>78</v>
      </c>
      <c r="B71" s="30">
        <v>2.0000000000000001E-4</v>
      </c>
    </row>
    <row r="72" spans="1:7" s="29" customFormat="1" ht="16.5" customHeight="1" x14ac:dyDescent="0.25">
      <c r="A72" s="25" t="s">
        <v>80</v>
      </c>
      <c r="B72" s="30">
        <v>6.7000000000000002E-3</v>
      </c>
      <c r="C72" s="34"/>
      <c r="D72" s="34"/>
      <c r="E72" s="34"/>
      <c r="F72" s="3"/>
      <c r="G72" s="28"/>
    </row>
    <row r="73" spans="1:7" s="29" customFormat="1" ht="16.5" customHeight="1" x14ac:dyDescent="0.25">
      <c r="A73" s="25" t="s">
        <v>159</v>
      </c>
      <c r="B73" s="30">
        <v>2.9999999999999997E-4</v>
      </c>
      <c r="C73" s="34"/>
      <c r="D73" s="34"/>
      <c r="E73" s="34"/>
      <c r="F73" s="3"/>
      <c r="G73" s="28"/>
    </row>
    <row r="74" spans="1:7" s="1" customFormat="1" ht="12.75" customHeight="1" x14ac:dyDescent="0.25">
      <c r="A74" s="31" t="s">
        <v>26</v>
      </c>
      <c r="B74" s="32">
        <f>SUM(B67:B73)</f>
        <v>0.18000000000000002</v>
      </c>
      <c r="C74" s="14"/>
      <c r="D74" s="14"/>
      <c r="E74" s="14"/>
      <c r="F74" s="12"/>
      <c r="G74" s="12"/>
    </row>
    <row r="75" spans="1:7" s="1" customFormat="1" ht="12.75" customHeight="1" x14ac:dyDescent="0.25">
      <c r="A75" s="25"/>
      <c r="B75" s="30"/>
      <c r="C75" s="14"/>
      <c r="D75" s="14"/>
      <c r="E75" s="14"/>
      <c r="F75" s="12"/>
      <c r="G75" s="12"/>
    </row>
    <row r="76" spans="1:7" s="15" customFormat="1" x14ac:dyDescent="0.2">
      <c r="A76" s="26" t="s">
        <v>28</v>
      </c>
      <c r="B76" s="33"/>
      <c r="C76" s="14"/>
      <c r="D76" s="14"/>
      <c r="E76" s="14"/>
      <c r="G76" s="35"/>
    </row>
    <row r="77" spans="1:7" x14ac:dyDescent="0.2">
      <c r="A77" s="25" t="s">
        <v>84</v>
      </c>
      <c r="B77" s="30">
        <v>3.1699999999999999E-2</v>
      </c>
      <c r="F77" s="35"/>
      <c r="G77" s="35"/>
    </row>
    <row r="78" spans="1:7" s="29" customFormat="1" ht="16.5" customHeight="1" x14ac:dyDescent="0.2">
      <c r="A78" s="25" t="s">
        <v>86</v>
      </c>
      <c r="B78" s="30">
        <v>2.7300000000000001E-2</v>
      </c>
      <c r="C78" s="34"/>
      <c r="D78" s="34"/>
      <c r="E78" s="34"/>
      <c r="F78" s="35"/>
      <c r="G78" s="35"/>
    </row>
    <row r="79" spans="1:7" s="1" customFormat="1" ht="12.75" customHeight="1" x14ac:dyDescent="0.2">
      <c r="A79" s="25" t="s">
        <v>160</v>
      </c>
      <c r="B79" s="30">
        <v>8.0000000000000004E-4</v>
      </c>
      <c r="C79" s="14"/>
      <c r="D79" s="14"/>
      <c r="E79" s="14"/>
      <c r="F79" s="35"/>
      <c r="G79" s="35"/>
    </row>
    <row r="80" spans="1:7" s="1" customFormat="1" ht="12.75" customHeight="1" x14ac:dyDescent="0.2">
      <c r="A80" s="25" t="s">
        <v>90</v>
      </c>
      <c r="B80" s="30">
        <v>1.35E-2</v>
      </c>
      <c r="C80" s="14"/>
      <c r="D80" s="14"/>
      <c r="E80" s="14"/>
      <c r="F80" s="35"/>
      <c r="G80" s="35"/>
    </row>
    <row r="81" spans="1:13" s="1" customFormat="1" ht="12.75" customHeight="1" x14ac:dyDescent="0.2">
      <c r="A81" s="25" t="s">
        <v>92</v>
      </c>
      <c r="B81" s="30">
        <v>2.5999999999999999E-3</v>
      </c>
      <c r="C81" s="14"/>
      <c r="D81" s="14"/>
      <c r="E81" s="14"/>
      <c r="F81" s="35"/>
      <c r="G81" s="35"/>
    </row>
    <row r="82" spans="1:13" s="1" customFormat="1" ht="12.75" customHeight="1" x14ac:dyDescent="0.2">
      <c r="A82" s="31" t="s">
        <v>26</v>
      </c>
      <c r="B82" s="32">
        <f>SUM(B77:B81)</f>
        <v>7.5900000000000009E-2</v>
      </c>
      <c r="C82" s="14"/>
      <c r="D82" s="14"/>
      <c r="E82" s="14"/>
      <c r="F82" s="35"/>
      <c r="G82" s="35"/>
    </row>
    <row r="83" spans="1:13" s="1" customFormat="1" ht="12.75" customHeight="1" x14ac:dyDescent="0.2">
      <c r="A83" s="25"/>
      <c r="B83" s="30"/>
      <c r="C83" s="14"/>
      <c r="D83" s="14"/>
      <c r="E83" s="14"/>
      <c r="F83" s="35"/>
      <c r="G83" s="35"/>
    </row>
    <row r="84" spans="1:13" s="1" customFormat="1" ht="12.75" customHeight="1" x14ac:dyDescent="0.2">
      <c r="A84" s="26" t="s">
        <v>29</v>
      </c>
      <c r="B84" s="30"/>
      <c r="C84" s="14"/>
      <c r="D84" s="14"/>
      <c r="E84" s="14"/>
      <c r="F84" s="35"/>
      <c r="G84" s="35"/>
    </row>
    <row r="85" spans="1:13" s="1" customFormat="1" ht="12.75" customHeight="1" x14ac:dyDescent="0.2">
      <c r="A85" s="25" t="s">
        <v>30</v>
      </c>
      <c r="B85" s="30">
        <v>6.6199999999999995E-2</v>
      </c>
      <c r="C85" s="14"/>
      <c r="D85" s="14"/>
      <c r="E85" s="14"/>
      <c r="F85" s="35"/>
      <c r="G85" s="35"/>
    </row>
    <row r="86" spans="1:13" s="1" customFormat="1" ht="12.75" customHeight="1" x14ac:dyDescent="0.2">
      <c r="A86" s="25" t="s">
        <v>31</v>
      </c>
      <c r="B86" s="30">
        <v>2.8E-3</v>
      </c>
      <c r="C86" s="14"/>
      <c r="D86" s="14"/>
      <c r="E86" s="14"/>
      <c r="F86" s="35"/>
      <c r="G86" s="35"/>
    </row>
    <row r="87" spans="1:13" s="1" customFormat="1" ht="12.75" customHeight="1" x14ac:dyDescent="0.2">
      <c r="A87" s="31" t="s">
        <v>26</v>
      </c>
      <c r="B87" s="32">
        <f>SUM(B85:B86)</f>
        <v>6.8999999999999992E-2</v>
      </c>
      <c r="C87" s="14"/>
      <c r="D87" s="14"/>
      <c r="E87" s="14"/>
      <c r="F87" s="35"/>
      <c r="G87" s="35"/>
    </row>
    <row r="88" spans="1:13" x14ac:dyDescent="0.2">
      <c r="F88" s="35"/>
      <c r="G88" s="35"/>
    </row>
    <row r="89" spans="1:13" s="15" customFormat="1" ht="21.75" customHeight="1" x14ac:dyDescent="0.2">
      <c r="A89" s="31" t="s">
        <v>102</v>
      </c>
      <c r="B89" s="32">
        <f>SUM(B64+B74+B82+B87)</f>
        <v>0.69290000000000007</v>
      </c>
      <c r="C89" s="34"/>
      <c r="D89" s="34"/>
      <c r="E89" s="34"/>
      <c r="F89" s="35"/>
      <c r="G89" s="35"/>
    </row>
    <row r="91" spans="1:13" ht="13.5" customHeight="1" x14ac:dyDescent="0.25">
      <c r="A91" s="36" t="s">
        <v>32</v>
      </c>
    </row>
    <row r="92" spans="1:13" ht="13.5" thickBot="1" x14ac:dyDescent="0.3">
      <c r="A92" s="36"/>
    </row>
    <row r="93" spans="1:13" ht="13.5" customHeight="1" x14ac:dyDescent="0.25">
      <c r="A93" s="37" t="s">
        <v>33</v>
      </c>
      <c r="B93" s="38" t="s">
        <v>34</v>
      </c>
      <c r="C93" s="39">
        <v>0.05</v>
      </c>
      <c r="D93" s="119"/>
      <c r="E93" s="119"/>
    </row>
    <row r="94" spans="1:13" s="12" customFormat="1" ht="13.5" customHeight="1" x14ac:dyDescent="0.25">
      <c r="A94" s="40" t="s">
        <v>35</v>
      </c>
      <c r="B94" s="19" t="s">
        <v>36</v>
      </c>
      <c r="C94" s="41">
        <v>2.5000000000000001E-3</v>
      </c>
      <c r="D94" s="119"/>
      <c r="E94" s="119"/>
      <c r="F94" s="42"/>
      <c r="H94" s="9"/>
      <c r="I94" s="9"/>
      <c r="J94" s="9"/>
      <c r="K94" s="9"/>
      <c r="L94" s="9"/>
      <c r="M94" s="9"/>
    </row>
    <row r="95" spans="1:13" s="12" customFormat="1" ht="13.5" customHeight="1" x14ac:dyDescent="0.25">
      <c r="A95" s="40" t="s">
        <v>37</v>
      </c>
      <c r="B95" s="19" t="s">
        <v>38</v>
      </c>
      <c r="C95" s="41">
        <v>0.05</v>
      </c>
      <c r="D95" s="119"/>
      <c r="E95" s="119"/>
      <c r="H95" s="9"/>
      <c r="I95" s="9"/>
      <c r="J95" s="9"/>
      <c r="K95" s="9"/>
      <c r="L95" s="9"/>
      <c r="M95" s="9"/>
    </row>
    <row r="96" spans="1:13" s="12" customFormat="1" ht="13.5" customHeight="1" x14ac:dyDescent="0.25">
      <c r="A96" s="40" t="s">
        <v>39</v>
      </c>
      <c r="B96" s="19" t="s">
        <v>40</v>
      </c>
      <c r="C96" s="41">
        <v>0.01</v>
      </c>
      <c r="D96" s="119"/>
      <c r="E96" s="119"/>
      <c r="H96" s="9"/>
      <c r="I96" s="9"/>
      <c r="J96" s="9"/>
      <c r="K96" s="9"/>
      <c r="L96" s="9"/>
      <c r="M96" s="9"/>
    </row>
    <row r="97" spans="1:13" s="12" customFormat="1" ht="13.5" customHeight="1" x14ac:dyDescent="0.25">
      <c r="A97" s="43" t="s">
        <v>41</v>
      </c>
      <c r="B97" s="152" t="s">
        <v>42</v>
      </c>
      <c r="C97" s="41">
        <v>0.05</v>
      </c>
      <c r="D97" s="119"/>
      <c r="E97" s="119"/>
      <c r="H97" s="9"/>
      <c r="I97" s="9"/>
      <c r="J97" s="9"/>
      <c r="K97" s="9"/>
      <c r="L97" s="9"/>
      <c r="M97" s="9"/>
    </row>
    <row r="98" spans="1:13" s="12" customFormat="1" ht="13.5" customHeight="1" thickBot="1" x14ac:dyDescent="0.3">
      <c r="A98" s="44" t="s">
        <v>43</v>
      </c>
      <c r="B98" s="153"/>
      <c r="C98" s="45">
        <v>3.6499999999999998E-2</v>
      </c>
      <c r="D98" s="119"/>
      <c r="E98" s="119"/>
      <c r="H98" s="9"/>
      <c r="I98" s="9"/>
      <c r="J98" s="9"/>
      <c r="K98" s="9"/>
      <c r="L98" s="9"/>
      <c r="M98" s="9"/>
    </row>
    <row r="99" spans="1:13" s="12" customFormat="1" ht="14.25" customHeight="1" x14ac:dyDescent="0.25">
      <c r="A99" s="46" t="s">
        <v>44</v>
      </c>
      <c r="B99" s="47"/>
      <c r="C99" s="48"/>
      <c r="D99" s="120"/>
      <c r="E99" s="120"/>
      <c r="H99" s="9"/>
      <c r="I99" s="9"/>
      <c r="J99" s="9"/>
      <c r="K99" s="9"/>
      <c r="L99" s="9"/>
      <c r="M99" s="9"/>
    </row>
    <row r="100" spans="1:13" s="12" customFormat="1" ht="18" customHeight="1" thickBot="1" x14ac:dyDescent="0.3">
      <c r="A100" s="49" t="s">
        <v>45</v>
      </c>
      <c r="B100" s="50"/>
      <c r="C100" s="51"/>
      <c r="D100" s="121"/>
      <c r="E100" s="121"/>
      <c r="H100" s="9"/>
      <c r="I100" s="9"/>
      <c r="J100" s="9"/>
      <c r="K100" s="9"/>
      <c r="L100" s="9"/>
      <c r="M100" s="9"/>
    </row>
    <row r="101" spans="1:13" s="12" customFormat="1" ht="19.5" customHeight="1" thickBot="1" x14ac:dyDescent="0.3">
      <c r="A101" s="52" t="s">
        <v>46</v>
      </c>
      <c r="B101" s="22"/>
      <c r="C101" s="53">
        <f>ROUND((((1+C93+C94)*(1+C95)*(1+C96))/(1-(C97+C98))-1),4)</f>
        <v>0.22189999999999999</v>
      </c>
      <c r="D101" s="122"/>
      <c r="E101" s="122"/>
      <c r="H101" s="9"/>
      <c r="I101" s="9"/>
      <c r="J101" s="9"/>
      <c r="K101" s="9"/>
      <c r="L101" s="9"/>
      <c r="M101" s="9"/>
    </row>
    <row r="103" spans="1:13" ht="15" x14ac:dyDescent="0.25">
      <c r="A103" s="151" t="s">
        <v>134</v>
      </c>
      <c r="B103" s="151"/>
    </row>
    <row r="104" spans="1:13" ht="15" x14ac:dyDescent="0.25">
      <c r="A104" s="151" t="s">
        <v>135</v>
      </c>
      <c r="B104" s="151"/>
    </row>
  </sheetData>
  <mergeCells count="15">
    <mergeCell ref="A2:F2"/>
    <mergeCell ref="A104:B104"/>
    <mergeCell ref="B97:B98"/>
    <mergeCell ref="B8:C8"/>
    <mergeCell ref="B9:C9"/>
    <mergeCell ref="A103:B103"/>
    <mergeCell ref="A40:C40"/>
    <mergeCell ref="A51:C51"/>
    <mergeCell ref="A24:C24"/>
    <mergeCell ref="A12:C12"/>
    <mergeCell ref="A15:C15"/>
    <mergeCell ref="A16:C16"/>
    <mergeCell ref="B5:C5"/>
    <mergeCell ref="B6:C6"/>
    <mergeCell ref="B7:C7"/>
  </mergeCells>
  <pageMargins left="0.511811024" right="0.511811024" top="0.78740157499999996" bottom="0.78740157499999996" header="0.31496062000000002" footer="0.31496062000000002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20"/>
  <sheetViews>
    <sheetView workbookViewId="0">
      <selection sqref="A1:E21"/>
    </sheetView>
  </sheetViews>
  <sheetFormatPr defaultRowHeight="15" x14ac:dyDescent="0.25"/>
  <cols>
    <col min="2" max="2" width="21" customWidth="1"/>
    <col min="3" max="3" width="13.140625" bestFit="1" customWidth="1"/>
    <col min="4" max="4" width="177.7109375" customWidth="1"/>
  </cols>
  <sheetData>
    <row r="1" spans="2:4" ht="15.75" thickBot="1" x14ac:dyDescent="0.3"/>
    <row r="2" spans="2:4" x14ac:dyDescent="0.25">
      <c r="B2" s="173" t="s">
        <v>104</v>
      </c>
      <c r="C2" s="174"/>
      <c r="D2" s="175"/>
    </row>
    <row r="3" spans="2:4" x14ac:dyDescent="0.25">
      <c r="B3" s="112" t="s">
        <v>1</v>
      </c>
      <c r="C3" s="111" t="s">
        <v>47</v>
      </c>
      <c r="D3" s="113" t="s">
        <v>48</v>
      </c>
    </row>
    <row r="4" spans="2:4" x14ac:dyDescent="0.25">
      <c r="B4" s="54" t="s">
        <v>111</v>
      </c>
      <c r="C4" s="55"/>
      <c r="D4" s="141" t="s">
        <v>146</v>
      </c>
    </row>
    <row r="5" spans="2:4" x14ac:dyDescent="0.25">
      <c r="B5" s="54" t="s">
        <v>112</v>
      </c>
      <c r="C5" s="55">
        <v>717.57</v>
      </c>
      <c r="D5" s="141" t="s">
        <v>146</v>
      </c>
    </row>
    <row r="6" spans="2:4" x14ac:dyDescent="0.25">
      <c r="B6" s="54"/>
      <c r="C6" s="55"/>
      <c r="D6" s="109"/>
    </row>
    <row r="7" spans="2:4" ht="15.75" thickBot="1" x14ac:dyDescent="0.3">
      <c r="B7" s="89"/>
      <c r="C7" s="58"/>
      <c r="D7" s="110"/>
    </row>
    <row r="8" spans="2:4" ht="15.75" thickBot="1" x14ac:dyDescent="0.3"/>
    <row r="9" spans="2:4" ht="15.75" thickBot="1" x14ac:dyDescent="0.3">
      <c r="B9" s="173" t="s">
        <v>107</v>
      </c>
      <c r="C9" s="174"/>
      <c r="D9" s="175"/>
    </row>
    <row r="10" spans="2:4" x14ac:dyDescent="0.25">
      <c r="B10" s="56" t="s">
        <v>1</v>
      </c>
      <c r="C10" s="57" t="s">
        <v>47</v>
      </c>
      <c r="D10" s="92" t="s">
        <v>49</v>
      </c>
    </row>
    <row r="11" spans="2:4" x14ac:dyDescent="0.25">
      <c r="B11" s="94" t="s">
        <v>113</v>
      </c>
      <c r="C11" s="55">
        <v>15.25</v>
      </c>
      <c r="D11" s="142" t="s">
        <v>147</v>
      </c>
    </row>
    <row r="12" spans="2:4" x14ac:dyDescent="0.25">
      <c r="B12" s="94" t="s">
        <v>105</v>
      </c>
      <c r="C12" s="55">
        <v>5.85</v>
      </c>
      <c r="D12" s="142" t="s">
        <v>147</v>
      </c>
    </row>
    <row r="13" spans="2:4" x14ac:dyDescent="0.25">
      <c r="B13" s="94" t="s">
        <v>114</v>
      </c>
      <c r="C13" s="98">
        <v>2.27</v>
      </c>
      <c r="D13" s="142" t="s">
        <v>147</v>
      </c>
    </row>
    <row r="14" spans="2:4" x14ac:dyDescent="0.25">
      <c r="B14" s="94" t="s">
        <v>115</v>
      </c>
      <c r="C14" s="98">
        <v>168.05</v>
      </c>
      <c r="D14" s="142" t="s">
        <v>147</v>
      </c>
    </row>
    <row r="15" spans="2:4" x14ac:dyDescent="0.25">
      <c r="B15" s="184" t="s">
        <v>148</v>
      </c>
      <c r="C15" s="98">
        <v>83.51</v>
      </c>
      <c r="D15" s="142" t="s">
        <v>147</v>
      </c>
    </row>
    <row r="16" spans="2:4" x14ac:dyDescent="0.25">
      <c r="B16" s="94" t="s">
        <v>149</v>
      </c>
      <c r="C16" s="98">
        <v>22.71</v>
      </c>
      <c r="D16" s="142" t="s">
        <v>147</v>
      </c>
    </row>
    <row r="17" spans="2:4" x14ac:dyDescent="0.25">
      <c r="B17" s="94" t="s">
        <v>154</v>
      </c>
      <c r="C17" s="55">
        <v>189.08</v>
      </c>
      <c r="D17" s="142" t="s">
        <v>147</v>
      </c>
    </row>
    <row r="18" spans="2:4" x14ac:dyDescent="0.25">
      <c r="B18" s="94" t="s">
        <v>151</v>
      </c>
      <c r="C18" s="193">
        <v>243.75</v>
      </c>
      <c r="D18" s="142" t="s">
        <v>147</v>
      </c>
    </row>
    <row r="19" spans="2:4" x14ac:dyDescent="0.25">
      <c r="B19" s="184" t="s">
        <v>156</v>
      </c>
      <c r="C19" s="193">
        <v>215.62</v>
      </c>
      <c r="D19" s="142" t="s">
        <v>147</v>
      </c>
    </row>
    <row r="20" spans="2:4" x14ac:dyDescent="0.25">
      <c r="B20" s="94" t="s">
        <v>157</v>
      </c>
      <c r="C20" s="193">
        <v>195.22</v>
      </c>
      <c r="D20" s="142" t="s">
        <v>147</v>
      </c>
    </row>
  </sheetData>
  <mergeCells count="2">
    <mergeCell ref="B2:D2"/>
    <mergeCell ref="B9:D9"/>
  </mergeCells>
  <hyperlinks>
    <hyperlink ref="D4" r:id="rId1"/>
    <hyperlink ref="D11" r:id="rId2"/>
    <hyperlink ref="D5" r:id="rId3"/>
    <hyperlink ref="D12:D16" r:id="rId4" display="https://www.caixa.gov.br/poder-publico/modernizacao-gestao/sinapi/Paginas/default.aspx"/>
    <hyperlink ref="D17:D20" r:id="rId5" display="https://www.caixa.gov.br/poder-publico/modernizacao-gestao/sinapi/Paginas/default.aspx"/>
  </hyperlinks>
  <pageMargins left="0.511811024" right="0.511811024" top="0.78740157499999996" bottom="0.78740157499999996" header="0.31496062000000002" footer="0.31496062000000002"/>
  <pageSetup paperSize="9" scale="61" fitToHeight="0" orientation="landscape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zoomScaleNormal="100" workbookViewId="0">
      <selection activeCell="D13" sqref="D13"/>
    </sheetView>
  </sheetViews>
  <sheetFormatPr defaultRowHeight="12.75" x14ac:dyDescent="0.2"/>
  <cols>
    <col min="1" max="1" width="13.5703125" style="21" customWidth="1"/>
    <col min="2" max="2" width="39.5703125" style="21" bestFit="1" customWidth="1"/>
    <col min="3" max="3" width="14.5703125" style="21" customWidth="1"/>
    <col min="4" max="4" width="37.28515625" style="21" customWidth="1"/>
    <col min="5" max="10" width="9.140625" style="21"/>
    <col min="11" max="11" width="11" style="21" bestFit="1" customWidth="1"/>
    <col min="12" max="16384" width="9.140625" style="21"/>
  </cols>
  <sheetData>
    <row r="1" spans="1:7" s="1" customFormat="1" ht="15.6" customHeight="1" x14ac:dyDescent="0.25">
      <c r="B1" s="2"/>
      <c r="C1" s="2"/>
      <c r="D1" s="2"/>
      <c r="E1" s="2"/>
      <c r="F1" s="2"/>
      <c r="G1" s="59"/>
    </row>
    <row r="2" spans="1:7" s="1" customFormat="1" ht="15.6" customHeight="1" x14ac:dyDescent="0.25">
      <c r="A2" s="60" t="s">
        <v>161</v>
      </c>
      <c r="B2" s="2"/>
      <c r="C2" s="2"/>
      <c r="D2" s="2"/>
      <c r="E2" s="2"/>
      <c r="F2" s="2"/>
      <c r="G2" s="61"/>
    </row>
    <row r="3" spans="1:7" ht="13.5" thickBot="1" x14ac:dyDescent="0.25"/>
    <row r="4" spans="1:7" ht="18" x14ac:dyDescent="0.2">
      <c r="A4" s="176" t="s">
        <v>50</v>
      </c>
      <c r="B4" s="177"/>
      <c r="C4" s="178"/>
      <c r="D4" s="62"/>
      <c r="E4" s="62"/>
      <c r="F4" s="62"/>
    </row>
    <row r="5" spans="1:7" ht="14.25" x14ac:dyDescent="0.2">
      <c r="A5" s="63" t="s">
        <v>51</v>
      </c>
      <c r="B5" s="64" t="s">
        <v>52</v>
      </c>
      <c r="C5" s="65" t="s">
        <v>47</v>
      </c>
      <c r="D5" s="66"/>
    </row>
    <row r="6" spans="1:7" ht="14.25" x14ac:dyDescent="0.2">
      <c r="A6" s="63" t="s">
        <v>53</v>
      </c>
      <c r="B6" s="64" t="s">
        <v>18</v>
      </c>
      <c r="C6" s="67">
        <v>0.2</v>
      </c>
      <c r="D6" s="66"/>
    </row>
    <row r="7" spans="1:7" ht="14.25" x14ac:dyDescent="0.2">
      <c r="A7" s="63" t="s">
        <v>54</v>
      </c>
      <c r="B7" s="64" t="s">
        <v>55</v>
      </c>
      <c r="C7" s="67">
        <v>1.4999999999999999E-2</v>
      </c>
      <c r="D7" s="66"/>
    </row>
    <row r="8" spans="1:7" ht="14.25" x14ac:dyDescent="0.2">
      <c r="A8" s="63" t="s">
        <v>56</v>
      </c>
      <c r="B8" s="64" t="s">
        <v>57</v>
      </c>
      <c r="C8" s="67">
        <v>0.01</v>
      </c>
      <c r="D8" s="66"/>
    </row>
    <row r="9" spans="1:7" ht="14.25" x14ac:dyDescent="0.2">
      <c r="A9" s="63" t="s">
        <v>58</v>
      </c>
      <c r="B9" s="64" t="s">
        <v>59</v>
      </c>
      <c r="C9" s="67">
        <v>2E-3</v>
      </c>
      <c r="D9" s="66"/>
    </row>
    <row r="10" spans="1:7" ht="14.25" x14ac:dyDescent="0.2">
      <c r="A10" s="63" t="s">
        <v>60</v>
      </c>
      <c r="B10" s="64" t="s">
        <v>61</v>
      </c>
      <c r="C10" s="67">
        <v>6.0000000000000001E-3</v>
      </c>
      <c r="D10" s="66"/>
    </row>
    <row r="11" spans="1:7" ht="14.25" x14ac:dyDescent="0.2">
      <c r="A11" s="63" t="s">
        <v>62</v>
      </c>
      <c r="B11" s="64" t="s">
        <v>63</v>
      </c>
      <c r="C11" s="67">
        <v>2.5000000000000001E-2</v>
      </c>
      <c r="D11" s="66"/>
    </row>
    <row r="12" spans="1:7" ht="14.25" x14ac:dyDescent="0.2">
      <c r="A12" s="63" t="s">
        <v>64</v>
      </c>
      <c r="B12" s="64" t="s">
        <v>65</v>
      </c>
      <c r="C12" s="67">
        <v>0.03</v>
      </c>
      <c r="D12" s="66"/>
    </row>
    <row r="13" spans="1:7" ht="14.25" x14ac:dyDescent="0.2">
      <c r="A13" s="63" t="s">
        <v>66</v>
      </c>
      <c r="B13" s="64" t="s">
        <v>19</v>
      </c>
      <c r="C13" s="67">
        <v>0.08</v>
      </c>
      <c r="D13" s="66"/>
    </row>
    <row r="14" spans="1:7" ht="15" x14ac:dyDescent="0.2">
      <c r="A14" s="63" t="s">
        <v>67</v>
      </c>
      <c r="B14" s="68" t="s">
        <v>68</v>
      </c>
      <c r="C14" s="69">
        <f>SUM(C6:C13)</f>
        <v>0.36800000000000005</v>
      </c>
      <c r="D14" s="66"/>
    </row>
    <row r="15" spans="1:7" ht="15" x14ac:dyDescent="0.2">
      <c r="A15" s="70"/>
      <c r="B15" s="71"/>
      <c r="C15" s="72"/>
      <c r="D15" s="66"/>
    </row>
    <row r="16" spans="1:7" ht="14.25" x14ac:dyDescent="0.2">
      <c r="A16" s="63" t="s">
        <v>69</v>
      </c>
      <c r="B16" s="73" t="s">
        <v>70</v>
      </c>
      <c r="C16" s="67">
        <v>8.3799999999999999E-2</v>
      </c>
      <c r="D16" s="66"/>
    </row>
    <row r="17" spans="1:8" ht="14.25" x14ac:dyDescent="0.2">
      <c r="A17" s="63" t="s">
        <v>71</v>
      </c>
      <c r="B17" s="73" t="s">
        <v>72</v>
      </c>
      <c r="C17" s="67">
        <v>8.2900000000000001E-2</v>
      </c>
      <c r="D17" s="66"/>
    </row>
    <row r="18" spans="1:8" ht="14.25" x14ac:dyDescent="0.2">
      <c r="A18" s="63" t="s">
        <v>73</v>
      </c>
      <c r="B18" s="73" t="s">
        <v>74</v>
      </c>
      <c r="C18" s="67">
        <v>5.0000000000000001E-4</v>
      </c>
      <c r="D18" s="66"/>
    </row>
    <row r="19" spans="1:8" ht="14.25" x14ac:dyDescent="0.2">
      <c r="A19" s="63" t="s">
        <v>75</v>
      </c>
      <c r="B19" s="73" t="s">
        <v>76</v>
      </c>
      <c r="C19" s="67">
        <v>5.5999999999999999E-3</v>
      </c>
      <c r="D19" s="66"/>
    </row>
    <row r="20" spans="1:8" ht="14.25" x14ac:dyDescent="0.2">
      <c r="A20" s="63" t="s">
        <v>77</v>
      </c>
      <c r="B20" s="73" t="s">
        <v>78</v>
      </c>
      <c r="C20" s="67">
        <v>2.0000000000000001E-4</v>
      </c>
      <c r="D20" s="66"/>
    </row>
    <row r="21" spans="1:8" ht="14.25" x14ac:dyDescent="0.2">
      <c r="A21" s="63" t="s">
        <v>79</v>
      </c>
      <c r="B21" s="73" t="s">
        <v>80</v>
      </c>
      <c r="C21" s="67">
        <v>6.7000000000000002E-3</v>
      </c>
      <c r="D21" s="66"/>
    </row>
    <row r="22" spans="1:8" ht="14.25" x14ac:dyDescent="0.2">
      <c r="A22" s="63" t="s">
        <v>128</v>
      </c>
      <c r="B22" s="73" t="s">
        <v>129</v>
      </c>
      <c r="C22" s="67">
        <v>2.9999999999999997E-4</v>
      </c>
      <c r="D22" s="66"/>
    </row>
    <row r="23" spans="1:8" ht="15" x14ac:dyDescent="0.2">
      <c r="A23" s="63" t="s">
        <v>81</v>
      </c>
      <c r="B23" s="68" t="s">
        <v>82</v>
      </c>
      <c r="C23" s="69">
        <f>SUM(C16:C22)</f>
        <v>0.18000000000000002</v>
      </c>
      <c r="D23" s="74"/>
    </row>
    <row r="24" spans="1:8" ht="15" x14ac:dyDescent="0.2">
      <c r="A24" s="70"/>
      <c r="B24" s="71"/>
      <c r="C24" s="72"/>
      <c r="D24" s="74"/>
    </row>
    <row r="25" spans="1:8" ht="14.25" x14ac:dyDescent="0.2">
      <c r="A25" s="63" t="s">
        <v>83</v>
      </c>
      <c r="B25" s="64" t="s">
        <v>84</v>
      </c>
      <c r="C25" s="67">
        <v>3.1699999999999999E-2</v>
      </c>
      <c r="D25" s="66"/>
      <c r="E25" s="75"/>
    </row>
    <row r="26" spans="1:8" ht="14.25" x14ac:dyDescent="0.2">
      <c r="A26" s="63" t="s">
        <v>85</v>
      </c>
      <c r="B26" s="64" t="s">
        <v>86</v>
      </c>
      <c r="C26" s="67">
        <v>2.7300000000000001E-2</v>
      </c>
      <c r="D26" s="66"/>
      <c r="H26" s="76"/>
    </row>
    <row r="27" spans="1:8" ht="14.25" x14ac:dyDescent="0.2">
      <c r="A27" s="63" t="s">
        <v>87</v>
      </c>
      <c r="B27" s="64" t="s">
        <v>88</v>
      </c>
      <c r="C27" s="67">
        <v>8.0000000000000004E-4</v>
      </c>
      <c r="D27" s="66"/>
      <c r="E27" s="75"/>
    </row>
    <row r="28" spans="1:8" ht="14.25" x14ac:dyDescent="0.2">
      <c r="A28" s="63" t="s">
        <v>89</v>
      </c>
      <c r="B28" s="64" t="s">
        <v>90</v>
      </c>
      <c r="C28" s="67">
        <v>1.35E-2</v>
      </c>
      <c r="D28" s="66"/>
      <c r="G28" s="75"/>
    </row>
    <row r="29" spans="1:8" ht="14.25" x14ac:dyDescent="0.2">
      <c r="A29" s="63" t="s">
        <v>91</v>
      </c>
      <c r="B29" s="64" t="s">
        <v>92</v>
      </c>
      <c r="C29" s="67">
        <v>2.5999999999999999E-3</v>
      </c>
      <c r="D29" s="66"/>
    </row>
    <row r="30" spans="1:8" ht="15" x14ac:dyDescent="0.2">
      <c r="A30" s="63" t="s">
        <v>93</v>
      </c>
      <c r="B30" s="68" t="s">
        <v>94</v>
      </c>
      <c r="C30" s="69">
        <f>SUM(C25:C29)</f>
        <v>7.5900000000000009E-2</v>
      </c>
      <c r="D30" s="74"/>
    </row>
    <row r="31" spans="1:8" ht="15" x14ac:dyDescent="0.2">
      <c r="A31" s="70"/>
      <c r="B31" s="71"/>
      <c r="C31" s="72"/>
      <c r="D31" s="74"/>
    </row>
    <row r="32" spans="1:8" ht="14.25" x14ac:dyDescent="0.2">
      <c r="A32" s="63" t="s">
        <v>95</v>
      </c>
      <c r="B32" s="64" t="s">
        <v>96</v>
      </c>
      <c r="C32" s="67">
        <f>ROUND(C14*C23,4)</f>
        <v>6.6199999999999995E-2</v>
      </c>
      <c r="D32" s="66"/>
    </row>
    <row r="33" spans="1:4" ht="28.5" x14ac:dyDescent="0.2">
      <c r="A33" s="63" t="s">
        <v>97</v>
      </c>
      <c r="B33" s="77" t="s">
        <v>98</v>
      </c>
      <c r="C33" s="67">
        <v>2.8E-3</v>
      </c>
      <c r="D33" s="66"/>
    </row>
    <row r="34" spans="1:4" ht="15" x14ac:dyDescent="0.2">
      <c r="A34" s="63" t="s">
        <v>99</v>
      </c>
      <c r="B34" s="68" t="s">
        <v>100</v>
      </c>
      <c r="C34" s="69">
        <f>SUM(C32:C33)</f>
        <v>6.8999999999999992E-2</v>
      </c>
      <c r="D34" s="74"/>
    </row>
    <row r="35" spans="1:4" ht="15.75" thickBot="1" x14ac:dyDescent="0.25">
      <c r="A35" s="78"/>
      <c r="B35" s="79" t="s">
        <v>101</v>
      </c>
      <c r="C35" s="80">
        <f>C34+C30+C23+C14</f>
        <v>0.69290000000000007</v>
      </c>
      <c r="D35" s="66"/>
    </row>
    <row r="36" spans="1:4" ht="15" x14ac:dyDescent="0.2">
      <c r="A36" s="66"/>
      <c r="B36" s="81"/>
      <c r="C36" s="82"/>
      <c r="D36" s="66"/>
    </row>
    <row r="37" spans="1:4" ht="14.25" x14ac:dyDescent="0.2">
      <c r="A37" s="66"/>
      <c r="B37" s="66"/>
      <c r="C37" s="83"/>
      <c r="D37" s="66"/>
    </row>
    <row r="38" spans="1:4" ht="14.25" x14ac:dyDescent="0.2">
      <c r="A38" s="66"/>
      <c r="B38" s="66"/>
      <c r="C38" s="83"/>
      <c r="D38" s="66"/>
    </row>
    <row r="39" spans="1:4" ht="14.25" x14ac:dyDescent="0.2">
      <c r="A39" s="66"/>
      <c r="B39" s="66"/>
      <c r="C39" s="83"/>
      <c r="D39" s="66"/>
    </row>
    <row r="40" spans="1:4" ht="14.25" x14ac:dyDescent="0.2">
      <c r="A40" s="66"/>
      <c r="B40" s="66"/>
      <c r="C40" s="83"/>
      <c r="D40" s="66"/>
    </row>
    <row r="41" spans="1:4" ht="15" x14ac:dyDescent="0.2">
      <c r="A41" s="66"/>
      <c r="B41" s="81"/>
      <c r="C41" s="82"/>
      <c r="D41" s="66"/>
    </row>
    <row r="42" spans="1:4" ht="15" x14ac:dyDescent="0.2">
      <c r="A42" s="74"/>
      <c r="B42" s="81"/>
      <c r="C42" s="82"/>
      <c r="D42" s="74"/>
    </row>
    <row r="43" spans="1:4" ht="16.5" x14ac:dyDescent="0.2">
      <c r="A43" s="84"/>
    </row>
    <row r="44" spans="1:4" x14ac:dyDescent="0.2">
      <c r="A44" s="85"/>
      <c r="B44" s="86"/>
      <c r="C44" s="86"/>
    </row>
    <row r="45" spans="1:4" ht="14.25" x14ac:dyDescent="0.2">
      <c r="A45" s="66"/>
      <c r="B45" s="87"/>
      <c r="C45" s="86"/>
    </row>
    <row r="46" spans="1:4" ht="14.25" x14ac:dyDescent="0.2">
      <c r="A46" s="66"/>
      <c r="B46" s="87"/>
      <c r="C46" s="66"/>
    </row>
    <row r="47" spans="1:4" ht="14.25" x14ac:dyDescent="0.2">
      <c r="A47" s="66"/>
      <c r="B47" s="83"/>
      <c r="C47" s="86"/>
    </row>
    <row r="48" spans="1:4" ht="14.25" x14ac:dyDescent="0.2">
      <c r="A48" s="66"/>
      <c r="B48" s="87"/>
      <c r="C48" s="66"/>
    </row>
    <row r="49" spans="1:3" ht="14.25" x14ac:dyDescent="0.2">
      <c r="A49" s="66"/>
      <c r="B49" s="83"/>
      <c r="C49" s="86"/>
    </row>
    <row r="50" spans="1:3" ht="14.25" x14ac:dyDescent="0.2">
      <c r="A50" s="66"/>
      <c r="B50" s="87"/>
      <c r="C50" s="66"/>
    </row>
    <row r="51" spans="1:3" ht="14.25" x14ac:dyDescent="0.2">
      <c r="A51" s="66"/>
      <c r="B51" s="83"/>
      <c r="C51" s="86"/>
    </row>
    <row r="52" spans="1:3" ht="14.25" x14ac:dyDescent="0.2">
      <c r="A52" s="66"/>
      <c r="B52" s="87"/>
      <c r="C52" s="66"/>
    </row>
    <row r="53" spans="1:3" ht="14.25" x14ac:dyDescent="0.2">
      <c r="A53" s="66"/>
      <c r="B53" s="83"/>
      <c r="C53" s="86"/>
    </row>
    <row r="54" spans="1:3" ht="16.5" x14ac:dyDescent="0.2">
      <c r="A54" s="84"/>
    </row>
    <row r="57" spans="1:3" x14ac:dyDescent="0.2">
      <c r="A57" s="88"/>
    </row>
  </sheetData>
  <mergeCells count="1">
    <mergeCell ref="A4:C4"/>
  </mergeCells>
  <pageMargins left="0.90551181102362199" right="0.51181102362204722" top="0.74803149606299213" bottom="0.74803149606299213" header="0.31496062992125984" footer="0.31496062992125984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Geólogo</vt:lpstr>
      <vt:lpstr>Referências</vt:lpstr>
      <vt:lpstr>Encargos Sociais</vt:lpstr>
      <vt:lpstr>'Encargos Sociais'!Area_de_impressao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Abigail Bertola Abade</dc:creator>
  <cp:lastModifiedBy>Renata Tais Gureeriro Viera Fernandes</cp:lastModifiedBy>
  <cp:lastPrinted>2026-03-23T13:57:49Z</cp:lastPrinted>
  <dcterms:created xsi:type="dcterms:W3CDTF">2024-04-30T17:16:06Z</dcterms:created>
  <dcterms:modified xsi:type="dcterms:W3CDTF">2026-03-23T16:15:54Z</dcterms:modified>
</cp:coreProperties>
</file>